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Heroes" sheetId="1" r:id="rId1"/>
    <sheet name="Henchmen" sheetId="2" r:id="rId2"/>
    <sheet name="Reference" sheetId="3" r:id="rId3"/>
    <sheet name="Instructions" sheetId="4" r:id="rId4"/>
  </sheets>
  <definedNames>
    <definedName name="AmazonHench">'Reference'!$L$105:$L$106</definedName>
    <definedName name="AmazonHeroes">'Reference'!$L$103:$L$104</definedName>
    <definedName name="AmazonLeader">'Reference'!$L$102</definedName>
    <definedName name="AverlandHench">'Reference'!$L$49:$L$51</definedName>
    <definedName name="AverlandHeroes">'Reference'!$L$46:$L$48</definedName>
    <definedName name="AverlandLeader">'Reference'!$L$45</definedName>
    <definedName name="AverlandMarksmenItems">'Reference'!$AB$49:$AB$64</definedName>
    <definedName name="BeastmenHench">'Reference'!$L$57:$L$60</definedName>
    <definedName name="BeastmenHeroes">'Reference'!$L$54:$L$56</definedName>
    <definedName name="BeastmenItems">'Reference'!$AE$49:$AE$60</definedName>
    <definedName name="BeastmenLeader">'Reference'!$L$53</definedName>
    <definedName name="BeastmenShamanItems">'Reference'!$AH$49:$AH$56</definedName>
    <definedName name="BerjaegerItems">'Reference'!$AC$49:$AC$59</definedName>
    <definedName name="BretHench">'Reference'!$L$111:$L$112</definedName>
    <definedName name="BretHeroes">'Reference'!$L$109:$L$110</definedName>
    <definedName name="BretonnianLeader">'Reference'!$L$108</definedName>
    <definedName name="BruteItems">'Reference'!$AB$72:$AB$73</definedName>
    <definedName name="CarnivalHench">'Reference'!$L$65:$L$68</definedName>
    <definedName name="CarnivalHeroes">'Reference'!$L$63:$L$64</definedName>
    <definedName name="CarnivalItems">'Reference'!$AA$72:$AA$89</definedName>
    <definedName name="CarnivalLeader">'Reference'!$L$62</definedName>
    <definedName name="CultHench">'Reference'!$L$6:$L$8</definedName>
    <definedName name="CultHeroes">'Reference'!$L$4:$L$5</definedName>
    <definedName name="CultLeader">'Reference'!$L$3</definedName>
    <definedName name="DarkSoulItems">'Reference'!$AB$3:$AB$14</definedName>
    <definedName name="DElfHench">'Reference'!$L$118:$L$120</definedName>
    <definedName name="DElfHeroes">'Reference'!$L$115:$L$117</definedName>
    <definedName name="DElfLeader">'Reference'!$L$114</definedName>
    <definedName name="DwarfHench">'Reference'!$L$73:$L$75</definedName>
    <definedName name="DwarfHeroes">'Reference'!$L$71:$L$72</definedName>
    <definedName name="DwarfLeader">'Reference'!$L$70</definedName>
    <definedName name="DwarfWarriorItems">'Reference'!$AC$72:$AC$97</definedName>
    <definedName name="Experimental">'Reference'!$E$2:$E$27</definedName>
    <definedName name="FlagellantItems">'Reference'!$AH$26:$AH$29</definedName>
    <definedName name="GoblinItems">'Reference'!$AD$100:$AD$110</definedName>
    <definedName name="HeroinesItems">'Reference'!$AD$26:$AD$42</definedName>
    <definedName name="Items">'Reference'!$A$9:$A$115</definedName>
    <definedName name="JaegerItems">'Reference'!$AG$72:$AG$87</definedName>
    <definedName name="KisleviteHench">'Reference'!$L$81:$L$84</definedName>
    <definedName name="KisleviteHeroes">'Reference'!$L$78:$L$80</definedName>
    <definedName name="KisleviteLeader">'Reference'!$L$77</definedName>
    <definedName name="KislevItems">'Reference'!$AA$100:$AA$122</definedName>
    <definedName name="LizardHench">'Reference'!$L$125:$L$127</definedName>
    <definedName name="LizardHeroes">'Reference'!$L$123:$L$124</definedName>
    <definedName name="LizardLeader">'Reference'!$L$122</definedName>
    <definedName name="MarksmenItems">'Reference'!$AB$26:$AB$41</definedName>
    <definedName name="MasterItems">'Reference'!$A$9:$B$115</definedName>
    <definedName name="MercenaryItems">'Reference'!$AA$26:$AA$46</definedName>
    <definedName name="MercHench">'Reference'!$L$13:$L$15</definedName>
    <definedName name="MercHeroes">'Reference'!$L$11:$L$12</definedName>
    <definedName name="MercLeader">'Reference'!$L$10</definedName>
    <definedName name="MordheimRulebook">'Reference'!$E$2:$E$9</definedName>
    <definedName name="MountainguardItems">'Reference'!$AD$49:$AD$69</definedName>
    <definedName name="MutantItems">'Reference'!$AD$3:$AD$24</definedName>
    <definedName name="MutationItems">'Reference'!$AC$3:$AC$11</definedName>
    <definedName name="NorseHench">'Reference'!$L$133:$L$135</definedName>
    <definedName name="NorseHeroes">'Reference'!$L$130:$L$132</definedName>
    <definedName name="NorseLeader">'Reference'!$L$129</definedName>
    <definedName name="Official">'Reference'!$E$2:$E$16</definedName>
    <definedName name="OgreItems">'Reference'!$AI$72:$AI$76</definedName>
    <definedName name="OrcHench">'Reference'!$L$89:$L$92</definedName>
    <definedName name="OrcHeroes">'Reference'!$L$87:$L$88</definedName>
    <definedName name="OrcItems">'Reference'!$AC$100:$AC$112</definedName>
    <definedName name="OrcLeader">'Reference'!$L$86</definedName>
    <definedName name="OrcShamanItems">'Reference'!$AE$100:$AE$109</definedName>
    <definedName name="OrdHeroes">'Reference'!$L$87:$L$88</definedName>
    <definedName name="OstanderHench">'Reference'!$L$97:$L$100</definedName>
    <definedName name="OstanderHeroes">'Reference'!$L$95:$L$96</definedName>
    <definedName name="OstanderLeader">'Reference'!$L$94</definedName>
    <definedName name="OstlanderItems">'Reference'!$AF$72:$AF$86</definedName>
    <definedName name="PirateHench">'Reference'!$L$140:$L$143</definedName>
    <definedName name="PirateHeroes">'Reference'!$L$138:$L$139</definedName>
    <definedName name="PirateLeader">'Reference'!$L$137</definedName>
    <definedName name="PitHench">'Reference'!$L$148:$L$150</definedName>
    <definedName name="PitHeroes">'Reference'!$L$146:$L$147</definedName>
    <definedName name="PitLeader">'Reference'!$L$145</definedName>
    <definedName name="PossessedItems">'Reference'!$AA$3:$AA$15</definedName>
    <definedName name="RestlessArmor">'Reference'!$AG$100:$AG$104</definedName>
    <definedName name="RestlessHench">'Reference'!$L$168:$L$171</definedName>
    <definedName name="RestlessHeroes">'Reference'!$L$166:$L$167</definedName>
    <definedName name="RestlessItems">'Reference'!$AF$100:$AF$115</definedName>
    <definedName name="RestlessLeader">'Reference'!$L$165</definedName>
    <definedName name="RuffianItems">'Reference'!$AH$72:$AH$79</definedName>
    <definedName name="ScoutItems">'Reference'!$AA$49:$AA$57</definedName>
    <definedName name="ShadowHench">'Reference'!$L$155:$L$156</definedName>
    <definedName name="ShadowHeroes">'Reference'!$L$153:$L$154</definedName>
    <definedName name="ShadowLeader">'Reference'!$L$152</definedName>
    <definedName name="ShortHench">'Reference'!$A$6</definedName>
    <definedName name="ShortName">'Reference'!$A$5</definedName>
    <definedName name="SisterHench">'Reference'!$L$20:$L$21</definedName>
    <definedName name="SisterHeroes">'Reference'!$L$18:$L$19</definedName>
    <definedName name="SisterLeader">'Reference'!$L$17</definedName>
    <definedName name="SistersItems">'Reference'!$AC$26:$AC$39</definedName>
    <definedName name="SkavenHench">'Reference'!$L$27:$L$29</definedName>
    <definedName name="SkavenHenchItems">'Reference'!$AF$3:$AF$11</definedName>
    <definedName name="SkavenHeroes">'Reference'!$L$24:$L$26</definedName>
    <definedName name="SkavenHeroItems">'Reference'!$AE$3:$AE$18</definedName>
    <definedName name="SkavenLeader">'Reference'!$L$23</definedName>
    <definedName name="Source">'Reference'!$A$2</definedName>
    <definedName name="Sources">'Reference'!$D$2:$D$5</definedName>
    <definedName name="Stats">'Reference'!$L$3:$Y$200</definedName>
    <definedName name="StreltsiItems">'Reference'!$AB$100:$AB$119</definedName>
    <definedName name="ThundererItems">'Reference'!$AD$72:$AD$85</definedName>
    <definedName name="TombHench">'Reference'!$L$161:$L$163</definedName>
    <definedName name="TombHeroes">'Reference'!$L$159:$L$160</definedName>
    <definedName name="TombLeader">'Reference'!$L$158</definedName>
    <definedName name="TrollSlayerItems">'Reference'!$AE$72:$AE$91</definedName>
    <definedName name="TypeList">'Reference'!$D$12:$D$52</definedName>
    <definedName name="UndeadHench">'Reference'!$L$34:$L$36</definedName>
    <definedName name="UndeadHeroes">'Reference'!$L$32:$L$33</definedName>
    <definedName name="UndeadItems">'Reference'!$AE$26:$AE$40</definedName>
    <definedName name="UndeadLeader">'Reference'!$L$31</definedName>
    <definedName name="UngorItems">'Reference'!$AF$49:$AF$55</definedName>
    <definedName name="Units">'Reference'!$D$12:$E$52</definedName>
    <definedName name="Unofficial">'Reference'!$E$2:$E$26</definedName>
    <definedName name="Warbands">'Reference'!$E$2:$H$50</definedName>
    <definedName name="WitchHunterHench">'Reference'!$L$41:$L$43</definedName>
    <definedName name="WitchHunterHeroes">'Reference'!$L$39:$L$40</definedName>
    <definedName name="WitchHunterItems">'Reference'!$AF$26:$AF$41</definedName>
    <definedName name="WitchHunterLeader">'Reference'!$L$38</definedName>
    <definedName name="ZealotItems">'Reference'!$AG$26:$AG$38</definedName>
  </definedNames>
  <calcPr fullCalcOnLoad="1"/>
</workbook>
</file>

<file path=xl/sharedStrings.xml><?xml version="1.0" encoding="utf-8"?>
<sst xmlns="http://schemas.openxmlformats.org/spreadsheetml/2006/main" count="1455" uniqueCount="529">
  <si>
    <t>M</t>
  </si>
  <si>
    <t>WS</t>
  </si>
  <si>
    <t>BS</t>
  </si>
  <si>
    <t>S</t>
  </si>
  <si>
    <t>T</t>
  </si>
  <si>
    <t>W</t>
  </si>
  <si>
    <t>I</t>
  </si>
  <si>
    <t>A</t>
  </si>
  <si>
    <t>Ld</t>
  </si>
  <si>
    <t xml:space="preserve"> Name</t>
  </si>
  <si>
    <t xml:space="preserve"> Equipment</t>
  </si>
  <si>
    <t xml:space="preserve"> Skills, Injuries, Etc</t>
  </si>
  <si>
    <t>Treasury</t>
  </si>
  <si>
    <t>Warband Rating</t>
  </si>
  <si>
    <t xml:space="preserve"> Stored Equipment</t>
  </si>
  <si>
    <r>
      <t xml:space="preserve"> Total Experience       </t>
    </r>
    <r>
      <rPr>
        <b/>
        <sz val="8"/>
        <color indexed="12"/>
        <rFont val="Trebuchet MS"/>
        <family val="2"/>
      </rPr>
      <t xml:space="preserve">   </t>
    </r>
    <r>
      <rPr>
        <sz val="8"/>
        <color indexed="12"/>
        <rFont val="Trebuchet MS"/>
        <family val="2"/>
      </rPr>
      <t>83</t>
    </r>
  </si>
  <si>
    <r>
      <t xml:space="preserve"> Warband Name</t>
    </r>
    <r>
      <rPr>
        <b/>
        <sz val="10"/>
        <color indexed="12"/>
        <rFont val="Trebuchet MS"/>
        <family val="2"/>
      </rPr>
      <t xml:space="preserve">  </t>
    </r>
    <r>
      <rPr>
        <sz val="10"/>
        <color indexed="12"/>
        <rFont val="Trebuchet MS"/>
        <family val="2"/>
      </rPr>
      <t xml:space="preserve">      </t>
    </r>
    <r>
      <rPr>
        <b/>
        <sz val="10"/>
        <color indexed="12"/>
        <rFont val="Trebuchet MS"/>
        <family val="2"/>
      </rPr>
      <t xml:space="preserve">   </t>
    </r>
  </si>
  <si>
    <r>
      <t xml:space="preserve"> Warband Type            </t>
    </r>
    <r>
      <rPr>
        <sz val="10"/>
        <rFont val="Trebuchet MS"/>
        <family val="2"/>
      </rPr>
      <t xml:space="preserve"> </t>
    </r>
  </si>
  <si>
    <r>
      <t xml:space="preserve"> Gold Crowns                       </t>
    </r>
    <r>
      <rPr>
        <b/>
        <sz val="8"/>
        <color indexed="12"/>
        <rFont val="Trebuchet MS"/>
        <family val="2"/>
      </rPr>
      <t xml:space="preserve">   </t>
    </r>
  </si>
  <si>
    <r>
      <t>Wyrdstone Shards</t>
    </r>
    <r>
      <rPr>
        <b/>
        <sz val="8"/>
        <color indexed="12"/>
        <rFont val="Trebuchet MS"/>
        <family val="2"/>
      </rPr>
      <t xml:space="preserve">                 </t>
    </r>
  </si>
  <si>
    <t xml:space="preserve"> Type                   </t>
  </si>
  <si>
    <r>
      <t xml:space="preserve"> Name  </t>
    </r>
    <r>
      <rPr>
        <b/>
        <sz val="10"/>
        <color indexed="12"/>
        <rFont val="Trebuchet MS"/>
        <family val="2"/>
      </rPr>
      <t xml:space="preserve">       </t>
    </r>
    <r>
      <rPr>
        <sz val="10"/>
        <color indexed="12"/>
        <rFont val="Trebuchet MS"/>
        <family val="2"/>
      </rPr>
      <t xml:space="preserve"> </t>
    </r>
  </si>
  <si>
    <r>
      <t xml:space="preserve"> Number   </t>
    </r>
    <r>
      <rPr>
        <b/>
        <sz val="10"/>
        <color indexed="12"/>
        <rFont val="Trebuchet MS"/>
        <family val="2"/>
      </rPr>
      <t xml:space="preserve"> </t>
    </r>
    <r>
      <rPr>
        <sz val="10"/>
        <color indexed="12"/>
        <rFont val="Trebuchet MS"/>
        <family val="2"/>
      </rPr>
      <t xml:space="preserve"> </t>
    </r>
  </si>
  <si>
    <r>
      <t xml:space="preserve"> Type     </t>
    </r>
    <r>
      <rPr>
        <b/>
        <sz val="10"/>
        <color indexed="12"/>
        <rFont val="Trebuchet MS"/>
        <family val="2"/>
      </rPr>
      <t xml:space="preserve">     </t>
    </r>
  </si>
  <si>
    <t>Base Cost</t>
  </si>
  <si>
    <t>Total Cost</t>
  </si>
  <si>
    <t>Cost</t>
  </si>
  <si>
    <t>Armor Save</t>
  </si>
  <si>
    <t>Experience</t>
  </si>
  <si>
    <t>Group Experience</t>
  </si>
  <si>
    <t>Additional Dagger</t>
  </si>
  <si>
    <t>Amulet of the Moon</t>
  </si>
  <si>
    <t>Axe</t>
  </si>
  <si>
    <t>Ball and Chain</t>
  </si>
  <si>
    <t>Banner</t>
  </si>
  <si>
    <t>Barding</t>
  </si>
  <si>
    <t>Blowpipe</t>
  </si>
  <si>
    <t>Blunderbuss</t>
  </si>
  <si>
    <t>Bota Bag</t>
  </si>
  <si>
    <t>Bow</t>
  </si>
  <si>
    <t>Brazier Iron</t>
  </si>
  <si>
    <t>Buckler</t>
  </si>
  <si>
    <t>Claw of the old ones</t>
  </si>
  <si>
    <t>Crossbow</t>
  </si>
  <si>
    <t>Crossbow Pistol</t>
  </si>
  <si>
    <t>Double Barreled Pistol</t>
  </si>
  <si>
    <t>Double Barreled Pistol, Brace</t>
  </si>
  <si>
    <t>Dueling Pistol</t>
  </si>
  <si>
    <t>Dueling Pistol, Brace</t>
  </si>
  <si>
    <t>Dwarf Axe</t>
  </si>
  <si>
    <t>Fighting Claws</t>
  </si>
  <si>
    <t>First Dagger</t>
  </si>
  <si>
    <t>Flail</t>
  </si>
  <si>
    <t>Forest Cloak</t>
  </si>
  <si>
    <t>Garlic</t>
  </si>
  <si>
    <t>Gromril Armor</t>
  </si>
  <si>
    <t>Halberd</t>
  </si>
  <si>
    <t>Hammer of Witches</t>
  </si>
  <si>
    <t>Handgun</t>
  </si>
  <si>
    <t>Heavy Armor</t>
  </si>
  <si>
    <t>Helmet</t>
  </si>
  <si>
    <t>Hochland Long Hunting Rifle</t>
  </si>
  <si>
    <t>Horse</t>
  </si>
  <si>
    <t>Horseman's Hammer</t>
  </si>
  <si>
    <t>Ithilmar Armor</t>
  </si>
  <si>
    <t>Javelins</t>
  </si>
  <si>
    <t>Lance</t>
  </si>
  <si>
    <t>Lantern</t>
  </si>
  <si>
    <t>Light Armor</t>
  </si>
  <si>
    <t>Lock Picks</t>
  </si>
  <si>
    <t>Long Bow</t>
  </si>
  <si>
    <t>Lucky Charm</t>
  </si>
  <si>
    <t>Magic Gourd</t>
  </si>
  <si>
    <t>Morning Star</t>
  </si>
  <si>
    <t>Net</t>
  </si>
  <si>
    <t>Nomad Robes</t>
  </si>
  <si>
    <t>Opulent Couch</t>
  </si>
  <si>
    <t>Pavise</t>
  </si>
  <si>
    <t>Pistol</t>
  </si>
  <si>
    <t>Pistol, Brace</t>
  </si>
  <si>
    <t>Rabbits Foot</t>
  </si>
  <si>
    <t>Rapier</t>
  </si>
  <si>
    <t>Repeater Crossbow</t>
  </si>
  <si>
    <t>Rope and Hook</t>
  </si>
  <si>
    <t>Shield</t>
  </si>
  <si>
    <t>Short Bow</t>
  </si>
  <si>
    <t>Sigmarite Warhammer</t>
  </si>
  <si>
    <t>Sling</t>
  </si>
  <si>
    <t>Spear</t>
  </si>
  <si>
    <t>Squig Prodder</t>
  </si>
  <si>
    <t>Steel Whip</t>
  </si>
  <si>
    <t>Sun gauntlet</t>
  </si>
  <si>
    <t>Sunstaff</t>
  </si>
  <si>
    <t>Superior Blackpowder</t>
  </si>
  <si>
    <t>Sword</t>
  </si>
  <si>
    <t>Sword Breaker</t>
  </si>
  <si>
    <t>Tarot Cards</t>
  </si>
  <si>
    <t>Torch</t>
  </si>
  <si>
    <t>Toughened Leathers</t>
  </si>
  <si>
    <t>Warhorse</t>
  </si>
  <si>
    <t>Warplock Pistol</t>
  </si>
  <si>
    <t>Warplock Pistol, Brace</t>
  </si>
  <si>
    <t>Weeping Blades</t>
  </si>
  <si>
    <t>Wolfcloak</t>
  </si>
  <si>
    <t>Item</t>
  </si>
  <si>
    <t>Cult of the Possessed</t>
  </si>
  <si>
    <t>Marienburg Mercenaries</t>
  </si>
  <si>
    <t>Reikland Mercenaries</t>
  </si>
  <si>
    <t>Middenheim Mercenaries</t>
  </si>
  <si>
    <t>Sisters of Sigmar</t>
  </si>
  <si>
    <t>Skaven</t>
  </si>
  <si>
    <t>Undead</t>
  </si>
  <si>
    <t>Witch Hunters</t>
  </si>
  <si>
    <t>Warbands</t>
  </si>
  <si>
    <t>Magister</t>
  </si>
  <si>
    <t>Possessed</t>
  </si>
  <si>
    <t>Darksouls</t>
  </si>
  <si>
    <t>XP</t>
  </si>
  <si>
    <t>Brethren</t>
  </si>
  <si>
    <t>LD</t>
  </si>
  <si>
    <t>Leader</t>
  </si>
  <si>
    <t>Wizard</t>
  </si>
  <si>
    <t>Mutations</t>
  </si>
  <si>
    <t>Crazed</t>
  </si>
  <si>
    <t>Mutant</t>
  </si>
  <si>
    <t>Mutation: Daemon Soul</t>
  </si>
  <si>
    <t>Mutation: Great Claw</t>
  </si>
  <si>
    <t>Mutation: Cloven Hoofs</t>
  </si>
  <si>
    <t>Mutation: Tentacle</t>
  </si>
  <si>
    <t>Mutation: Blackblood</t>
  </si>
  <si>
    <t>Mutation: Spines</t>
  </si>
  <si>
    <t>Mutation: ScorpionTail</t>
  </si>
  <si>
    <t>Mutation: Extra Arm</t>
  </si>
  <si>
    <t>Mutation: Hideous</t>
  </si>
  <si>
    <t>Captain</t>
  </si>
  <si>
    <t>Warriors</t>
  </si>
  <si>
    <t>Marksmen</t>
  </si>
  <si>
    <t>Swordsmen</t>
  </si>
  <si>
    <t>Expert Swordsman</t>
  </si>
  <si>
    <t>Sigmarite Matriarch</t>
  </si>
  <si>
    <t>Sister Superior</t>
  </si>
  <si>
    <t>Auger</t>
  </si>
  <si>
    <t>Novices</t>
  </si>
  <si>
    <t>Sister</t>
  </si>
  <si>
    <t>Blessed Sight</t>
  </si>
  <si>
    <t>Assassin Adept</t>
  </si>
  <si>
    <t>Eshin Sorcerer</t>
  </si>
  <si>
    <t>Black Skaven</t>
  </si>
  <si>
    <t>Verminkin</t>
  </si>
  <si>
    <t>Giant Rats</t>
  </si>
  <si>
    <t>Rat Ogre</t>
  </si>
  <si>
    <t>Vampire</t>
  </si>
  <si>
    <t>Necromancer</t>
  </si>
  <si>
    <t>Zombies</t>
  </si>
  <si>
    <t>Ghouls</t>
  </si>
  <si>
    <t>Dire Wolves</t>
  </si>
  <si>
    <t>Cause Fear</t>
  </si>
  <si>
    <t>Witch Hunter Captain</t>
  </si>
  <si>
    <t>Warrior-Priest</t>
  </si>
  <si>
    <t>Zealots</t>
  </si>
  <si>
    <t>Flagellants</t>
  </si>
  <si>
    <t>Warhounds</t>
  </si>
  <si>
    <t>Leader, Burn the Witch</t>
  </si>
  <si>
    <t>Burn the Witch</t>
  </si>
  <si>
    <t>Prayers</t>
  </si>
  <si>
    <t>Fanatical</t>
  </si>
  <si>
    <t>Animals</t>
  </si>
  <si>
    <t>Night Runner</t>
  </si>
  <si>
    <t>Dreg</t>
  </si>
  <si>
    <t>Witch Hunter</t>
  </si>
  <si>
    <t>MercHeroes</t>
  </si>
  <si>
    <t>SisterHeroes</t>
  </si>
  <si>
    <t>SkavenHeroes</t>
  </si>
  <si>
    <t>UndeadHeroes</t>
  </si>
  <si>
    <t>WitchHunterHeroes</t>
  </si>
  <si>
    <t>CultHench</t>
  </si>
  <si>
    <t>MercHench</t>
  </si>
  <si>
    <t>SisterHench</t>
  </si>
  <si>
    <t>UndeadHench</t>
  </si>
  <si>
    <t>WitchHunterHench</t>
  </si>
  <si>
    <t>CultHeroes</t>
  </si>
  <si>
    <t>Champion</t>
  </si>
  <si>
    <t>Youngblood</t>
  </si>
  <si>
    <t>SkavenHench</t>
  </si>
  <si>
    <t>Selected Subsets</t>
  </si>
  <si>
    <t>Fear, Stpidity, Experience, Large Target</t>
  </si>
  <si>
    <t>Leader, Prayers of Sigmar</t>
  </si>
  <si>
    <t>Leader, Perfect Killer</t>
  </si>
  <si>
    <t>Leader, Wizard</t>
  </si>
  <si>
    <t>Fear, Mutations</t>
  </si>
  <si>
    <t>Pack Size, Experience</t>
  </si>
  <si>
    <t>Sources</t>
  </si>
  <si>
    <t>MordheimRulebook</t>
  </si>
  <si>
    <t>Unofficial</t>
  </si>
  <si>
    <t>Experimental</t>
  </si>
  <si>
    <t>Averland Mercenaries</t>
  </si>
  <si>
    <t>Beastmen Raiders</t>
  </si>
  <si>
    <t>Carnival of Chaos</t>
  </si>
  <si>
    <t>Dwarf Treasure Hunters</t>
  </si>
  <si>
    <t>Kislevite Warband</t>
  </si>
  <si>
    <t>Orcs &amp; Goblins</t>
  </si>
  <si>
    <t>Ostander Mercenaries</t>
  </si>
  <si>
    <t>Official</t>
  </si>
  <si>
    <t>AverlandHeroes</t>
  </si>
  <si>
    <t>AverlandHench</t>
  </si>
  <si>
    <t>Sergeant</t>
  </si>
  <si>
    <t>Bergjaeger</t>
  </si>
  <si>
    <t>SetTraps</t>
  </si>
  <si>
    <t>Mountainguard</t>
  </si>
  <si>
    <t>Halfling Scouts</t>
  </si>
  <si>
    <t>Promotion</t>
  </si>
  <si>
    <t>Averland Captain</t>
  </si>
  <si>
    <t>Amazon Warriors</t>
  </si>
  <si>
    <t>Bretonnian Knights</t>
  </si>
  <si>
    <t>Dark Elves</t>
  </si>
  <si>
    <t>Lizardmen Warriors</t>
  </si>
  <si>
    <t>Norse</t>
  </si>
  <si>
    <t>Pirate Crew</t>
  </si>
  <si>
    <t>Pit Fighters</t>
  </si>
  <si>
    <t>Shadow Warriors</t>
  </si>
  <si>
    <t>The Outlaws of Stirwood Forest</t>
  </si>
  <si>
    <t>Tomb Guardians</t>
  </si>
  <si>
    <t>Beastman Chief</t>
  </si>
  <si>
    <t>Shaman</t>
  </si>
  <si>
    <t>Bestigors</t>
  </si>
  <si>
    <t>Centigors</t>
  </si>
  <si>
    <t>Gors</t>
  </si>
  <si>
    <t>Ungor</t>
  </si>
  <si>
    <t>Minotaur</t>
  </si>
  <si>
    <t>Warhounds of Chaos</t>
  </si>
  <si>
    <t>1(2)</t>
  </si>
  <si>
    <t>Drunken, Woodland Dwelling, Trample</t>
  </si>
  <si>
    <t>Lowest of the Low</t>
  </si>
  <si>
    <t>Fear, Large Target, Bloodgreed, Animal</t>
  </si>
  <si>
    <t>CultLeader</t>
  </si>
  <si>
    <t>MercLeader</t>
  </si>
  <si>
    <t>SisterLeader</t>
  </si>
  <si>
    <t>SkavenLeader</t>
  </si>
  <si>
    <t>UndeadLeader</t>
  </si>
  <si>
    <t>WitchHunterLeader</t>
  </si>
  <si>
    <t>AverlandLeader</t>
  </si>
  <si>
    <t>BeastmenLeader</t>
  </si>
  <si>
    <t>Maximum Warbands Here</t>
  </si>
  <si>
    <t>CarnivalLeader</t>
  </si>
  <si>
    <t>CarnivalHeroes</t>
  </si>
  <si>
    <t>CarnivalHench</t>
  </si>
  <si>
    <t>DwarfLeader</t>
  </si>
  <si>
    <t>DwarfHeroes</t>
  </si>
  <si>
    <t>DwarfHench</t>
  </si>
  <si>
    <t>KisleviteLeader</t>
  </si>
  <si>
    <t>KisleviteHeroes</t>
  </si>
  <si>
    <t>KisleviteHench</t>
  </si>
  <si>
    <t>OrcLeader</t>
  </si>
  <si>
    <t>OrcHeroes</t>
  </si>
  <si>
    <t>OrcHench</t>
  </si>
  <si>
    <t>OstanderLeader</t>
  </si>
  <si>
    <t>OstanderHeroes</t>
  </si>
  <si>
    <t>OstanderHench</t>
  </si>
  <si>
    <t>AmazonLeader</t>
  </si>
  <si>
    <t>AmazonHeroes</t>
  </si>
  <si>
    <t>AmazonHench</t>
  </si>
  <si>
    <t>BretonnianLeader</t>
  </si>
  <si>
    <t>LizardLeader</t>
  </si>
  <si>
    <t>LizardHeroes</t>
  </si>
  <si>
    <t>LizardHench</t>
  </si>
  <si>
    <t>NorseLeader</t>
  </si>
  <si>
    <t>NorseHeroes</t>
  </si>
  <si>
    <t>NorseHench</t>
  </si>
  <si>
    <t>PirateLeader</t>
  </si>
  <si>
    <t>PirateHeroes</t>
  </si>
  <si>
    <t>PirateHench</t>
  </si>
  <si>
    <t>PitLeader</t>
  </si>
  <si>
    <t>PitHeroes</t>
  </si>
  <si>
    <t>PitHench</t>
  </si>
  <si>
    <t>ShadowLeader</t>
  </si>
  <si>
    <t>ShadowHeroes</t>
  </si>
  <si>
    <t>ShadowHench</t>
  </si>
  <si>
    <t>OutlawLeader</t>
  </si>
  <si>
    <t>OutlawHeroes</t>
  </si>
  <si>
    <t>OutlawHench</t>
  </si>
  <si>
    <t>TombLeader</t>
  </si>
  <si>
    <t>TombHeroes</t>
  </si>
  <si>
    <t>TombHench</t>
  </si>
  <si>
    <t>Averland Youngblood</t>
  </si>
  <si>
    <t>Averland Marksmen</t>
  </si>
  <si>
    <t>Carnival Master</t>
  </si>
  <si>
    <t>Brutes</t>
  </si>
  <si>
    <t>Tainted Ones</t>
  </si>
  <si>
    <t>Plague Bearers</t>
  </si>
  <si>
    <t>Carnival Brethren</t>
  </si>
  <si>
    <t>Nurglings</t>
  </si>
  <si>
    <t>Unnatrual Strength</t>
  </si>
  <si>
    <t>Nurgle's Blessings</t>
  </si>
  <si>
    <t>Leader, Cause Fear, No Pain, Immune to Poison, Immune to Psychology</t>
  </si>
  <si>
    <t>Cause Fear, May not Run, No Pain, No Brain, mmune to Psychology, Immune to Poison</t>
  </si>
  <si>
    <t>Charge, May not Run, Cause Fear,  Unliving, No Pain, Immune to Psychology, Immune to Poison</t>
  </si>
  <si>
    <t>Cloud of Flies, Stream of Corruption, Demonic, Cause Fear, Daemoinc Aura, Daemonic Instability, Immune to Poison, Immune to Psychology</t>
  </si>
  <si>
    <t>Cloud of Flies, Swarm, Demonic, Immune to Poison, Daemonic Instability, Immune to Psychology, Daemonic Aura</t>
  </si>
  <si>
    <t>Noble</t>
  </si>
  <si>
    <t>Engineer</t>
  </si>
  <si>
    <t>Dwarf Clansman</t>
  </si>
  <si>
    <t>Dwarf Thunderers</t>
  </si>
  <si>
    <t>Beardlings</t>
  </si>
  <si>
    <t>Expert Weaponsmith</t>
  </si>
  <si>
    <t>Deathwish, Slayer Skills</t>
  </si>
  <si>
    <t>Druzhina Captain</t>
  </si>
  <si>
    <t>Bear Tamer</t>
  </si>
  <si>
    <t>Esaul</t>
  </si>
  <si>
    <t>Youths</t>
  </si>
  <si>
    <t>Cossacks</t>
  </si>
  <si>
    <t>Kislevite Warriors</t>
  </si>
  <si>
    <t>Leader, Inheritance</t>
  </si>
  <si>
    <t>Bear Handler</t>
  </si>
  <si>
    <t>Hate Chaos</t>
  </si>
  <si>
    <t>Gun-Rest</t>
  </si>
  <si>
    <t>Trained Bear</t>
  </si>
  <si>
    <t>Trained, Fearsome, Bear Hug, Fiercely Loyal, Animal</t>
  </si>
  <si>
    <t>Boss</t>
  </si>
  <si>
    <t>Orc Shaman</t>
  </si>
  <si>
    <t>Orc Boyz</t>
  </si>
  <si>
    <t>Goblin Warriors</t>
  </si>
  <si>
    <t>Cave Squigs</t>
  </si>
  <si>
    <t>Troll</t>
  </si>
  <si>
    <t>Big 'Un</t>
  </si>
  <si>
    <t>Animosity</t>
  </si>
  <si>
    <t>Animosity, Not Orcs, Runts</t>
  </si>
  <si>
    <t>2d6</t>
  </si>
  <si>
    <t>Movement, Minderz, Not orcs, Animals</t>
  </si>
  <si>
    <t>Fear, Stupidity, Regeneration, Dumb Monster, Always Hungry, Vomit Attack</t>
  </si>
  <si>
    <t>Elder</t>
  </si>
  <si>
    <t>Blood-Brothers</t>
  </si>
  <si>
    <t>Priest of Taal</t>
  </si>
  <si>
    <t>Kin</t>
  </si>
  <si>
    <t>Ruffians</t>
  </si>
  <si>
    <t>Jaeger</t>
  </si>
  <si>
    <t>Ogre</t>
  </si>
  <si>
    <t>Prayers, Strictures</t>
  </si>
  <si>
    <t>Drunk, No Respect</t>
  </si>
  <si>
    <t>Allowed Warbands</t>
  </si>
  <si>
    <t>Priestess</t>
  </si>
  <si>
    <t>Totem Warrior</t>
  </si>
  <si>
    <t>Scouts</t>
  </si>
  <si>
    <t>Amazon Champion</t>
  </si>
  <si>
    <t>Frenzy</t>
  </si>
  <si>
    <t>Stealthy</t>
  </si>
  <si>
    <t>Questing Knight</t>
  </si>
  <si>
    <t>Knight Errant</t>
  </si>
  <si>
    <t>Squire</t>
  </si>
  <si>
    <t>Men-at-Arms</t>
  </si>
  <si>
    <t>Bowmen</t>
  </si>
  <si>
    <t>Leader, Knights Virture</t>
  </si>
  <si>
    <t>Knights Virture</t>
  </si>
  <si>
    <t>BretHeroes</t>
  </si>
  <si>
    <t>BretHench</t>
  </si>
  <si>
    <t>High Born</t>
  </si>
  <si>
    <t>Beastmaster</t>
  </si>
  <si>
    <t>Fellblades</t>
  </si>
  <si>
    <t>Corsairs</t>
  </si>
  <si>
    <t>Shades</t>
  </si>
  <si>
    <t>Cold One Beasthounds</t>
  </si>
  <si>
    <t>Melee Specialists</t>
  </si>
  <si>
    <t>Cold One Beasthound</t>
  </si>
  <si>
    <t>Dark Elf Sorceress</t>
  </si>
  <si>
    <t>Natural Stealth</t>
  </si>
  <si>
    <t>Animals, Beastmaster, Stupidity, Scaly Skin, Fear</t>
  </si>
  <si>
    <t>DElfLeader</t>
  </si>
  <si>
    <t>DElfHeroes</t>
  </si>
  <si>
    <t>DElfHench</t>
  </si>
  <si>
    <t>Skink Priest</t>
  </si>
  <si>
    <t>Saurus Totem Warrior</t>
  </si>
  <si>
    <t>Skink Great Crest</t>
  </si>
  <si>
    <t>Skink Braves</t>
  </si>
  <si>
    <t>Saurus Braves</t>
  </si>
  <si>
    <t>Kroxigor</t>
  </si>
  <si>
    <t>1+1</t>
  </si>
  <si>
    <t>Jarl</t>
  </si>
  <si>
    <t>Berserker</t>
  </si>
  <si>
    <t>Wulfen</t>
  </si>
  <si>
    <t>Marauders</t>
  </si>
  <si>
    <t>Wolves</t>
  </si>
  <si>
    <t>Hunters</t>
  </si>
  <si>
    <t>Berserkers</t>
  </si>
  <si>
    <t>Fear, Bestial</t>
  </si>
  <si>
    <t>Bondsmen</t>
  </si>
  <si>
    <t>Animals, Pack Leader</t>
  </si>
  <si>
    <t>Ship's Captain</t>
  </si>
  <si>
    <t>Mates</t>
  </si>
  <si>
    <t>Cabin Boys</t>
  </si>
  <si>
    <t>Crew</t>
  </si>
  <si>
    <t>Gunners</t>
  </si>
  <si>
    <t>Boatswains</t>
  </si>
  <si>
    <t>Swabbies</t>
  </si>
  <si>
    <t>Swivel Gun is Dangerous</t>
  </si>
  <si>
    <t>Expert Riggers</t>
  </si>
  <si>
    <t>Not Hired, Never Gain XP, Rabble, Aint True Pirates, They Got Away</t>
  </si>
  <si>
    <t>Pit King</t>
  </si>
  <si>
    <t>Pit Fighters Troll Slayer</t>
  </si>
  <si>
    <t>Pit Fighters Veteran</t>
  </si>
  <si>
    <t>Ogre Pit Fighter</t>
  </si>
  <si>
    <t>Pursuers</t>
  </si>
  <si>
    <t>Leader, Pit Fighter</t>
  </si>
  <si>
    <t>Pit Fighter, Hard to Kill, Hard Head, Hate Orcs and Goblins, Grudgebearers, Death Wish</t>
  </si>
  <si>
    <t>Pit Fighter</t>
  </si>
  <si>
    <t>Pit Fighter, Fear, Large, Skills, Slow Witted</t>
  </si>
  <si>
    <t>Pit Fighter, Evade</t>
  </si>
  <si>
    <t>Shadow Master</t>
  </si>
  <si>
    <t>Shadow Walker</t>
  </si>
  <si>
    <t>Shadow Weaver</t>
  </si>
  <si>
    <t>Shadow Novices</t>
  </si>
  <si>
    <t>Liche Priest</t>
  </si>
  <si>
    <t>Acolytes</t>
  </si>
  <si>
    <t>Skeleton Warriors</t>
  </si>
  <si>
    <t>Giant Scopions</t>
  </si>
  <si>
    <t>Tomb Lord</t>
  </si>
  <si>
    <t>Leader, Undead</t>
  </si>
  <si>
    <t>Wizard, Undead</t>
  </si>
  <si>
    <t>Tomb Gaurdians</t>
  </si>
  <si>
    <t>-</t>
  </si>
  <si>
    <t>2*</t>
  </si>
  <si>
    <t>Living, Animals, Scorpions Sting</t>
  </si>
  <si>
    <t>Special Rules</t>
  </si>
  <si>
    <t>Equipment</t>
  </si>
  <si>
    <t>To add a war band</t>
  </si>
  <si>
    <t>Add Stats on Reference column L as shown</t>
  </si>
  <si>
    <t>Name Leader Cell with the Name from the Leader column of the Waband table</t>
  </si>
  <si>
    <t>Select and name all Hero cells with the name in the Hero column</t>
  </si>
  <si>
    <t xml:space="preserve">Select and name all Henchmen cells with the name in the Henchmen column </t>
  </si>
  <si>
    <t>Possibly exapnd the Stats name to include the added information</t>
  </si>
  <si>
    <t>Dagger</t>
  </si>
  <si>
    <t>Hunting Rifle</t>
  </si>
  <si>
    <t>Hammer</t>
  </si>
  <si>
    <t>Mace</t>
  </si>
  <si>
    <t>Double-handed Weapon</t>
  </si>
  <si>
    <t>MercenaryItems</t>
  </si>
  <si>
    <t>MarksmenItems</t>
  </si>
  <si>
    <t>Double Barreled Hunting Rifle</t>
  </si>
  <si>
    <t>Club</t>
  </si>
  <si>
    <t>Beastmen</t>
  </si>
  <si>
    <t>PossessedItems</t>
  </si>
  <si>
    <t>MutationItems</t>
  </si>
  <si>
    <t>MutantItems</t>
  </si>
  <si>
    <t>DarkSoulItems</t>
  </si>
  <si>
    <t>SistersItems</t>
  </si>
  <si>
    <t>HeroinesItems</t>
  </si>
  <si>
    <t>Holy Tome</t>
  </si>
  <si>
    <t>Blessed Water</t>
  </si>
  <si>
    <t>Holy Relic</t>
  </si>
  <si>
    <t>SkavenHeroItems</t>
  </si>
  <si>
    <t>SkavenHenchItems</t>
  </si>
  <si>
    <t>Throwing Stars</t>
  </si>
  <si>
    <t>Throwing Knives</t>
  </si>
  <si>
    <t>None</t>
  </si>
  <si>
    <t>UndeadItems</t>
  </si>
  <si>
    <t>WitchHunterItems</t>
  </si>
  <si>
    <t>ZealotItems</t>
  </si>
  <si>
    <t>FlagellantItems</t>
  </si>
  <si>
    <t>ScoutItems</t>
  </si>
  <si>
    <t>AverlandMarksmenItems</t>
  </si>
  <si>
    <t>BergjaegerItems</t>
  </si>
  <si>
    <t>Hunting Arrows</t>
  </si>
  <si>
    <t>MountainguardItems</t>
  </si>
  <si>
    <t>BeastmenItems</t>
  </si>
  <si>
    <t>UngorItems</t>
  </si>
  <si>
    <t>Battle Axe</t>
  </si>
  <si>
    <t>BeastmenShamanItems</t>
  </si>
  <si>
    <t>BeastmenHeroes</t>
  </si>
  <si>
    <t>BeastmenHench</t>
  </si>
  <si>
    <t>CarnivalItems</t>
  </si>
  <si>
    <t>BruteItems</t>
  </si>
  <si>
    <t>Plague Cart</t>
  </si>
  <si>
    <t>*</t>
  </si>
  <si>
    <t>Plague Cart, Guardian, Immune to Psychology</t>
  </si>
  <si>
    <t>DwarfWarriorItems</t>
  </si>
  <si>
    <t>ThundererItems</t>
  </si>
  <si>
    <t>Gromril Additional Dagger</t>
  </si>
  <si>
    <t>Gromril Dagger</t>
  </si>
  <si>
    <t>Gromril Hammer</t>
  </si>
  <si>
    <t>Gromril Mace</t>
  </si>
  <si>
    <t>Gromril Axe</t>
  </si>
  <si>
    <t>Gromril Dwarf Axe</t>
  </si>
  <si>
    <t>Gromril Sword</t>
  </si>
  <si>
    <t>Gromril Double-handed Weapon</t>
  </si>
  <si>
    <t>Gromril Spear</t>
  </si>
  <si>
    <t>Gromril Halberd</t>
  </si>
  <si>
    <t>TrollSlayerItems</t>
  </si>
  <si>
    <t>Troll Slayer</t>
  </si>
  <si>
    <t>OstlanderItems</t>
  </si>
  <si>
    <t>JaegerItems</t>
  </si>
  <si>
    <t>RuffianItems</t>
  </si>
  <si>
    <t>OgreItems</t>
  </si>
  <si>
    <t>KislevItems</t>
  </si>
  <si>
    <t>Streltsi</t>
  </si>
  <si>
    <t>StreltsiItems</t>
  </si>
  <si>
    <t>OrcItems</t>
  </si>
  <si>
    <t>GoblinItems</t>
  </si>
  <si>
    <t>OrcShamanItems</t>
  </si>
  <si>
    <t>Mad Cap Mushrooms</t>
  </si>
  <si>
    <t>Items</t>
  </si>
  <si>
    <t>Large Members</t>
  </si>
  <si>
    <t>Total Members</t>
  </si>
  <si>
    <t>Fear, Large Target, Skills, Slow Witted</t>
  </si>
  <si>
    <t>Scaly Skin, Aquatic, Cause Fear, Large Target, Animal</t>
  </si>
  <si>
    <t>Restless Dead</t>
  </si>
  <si>
    <t>RestlessLeader</t>
  </si>
  <si>
    <t>RestlessHeroes</t>
  </si>
  <si>
    <t>RestlessHench</t>
  </si>
  <si>
    <t>Add the name on the Reference Tab Column E. Add Shorts names in same format as shown</t>
  </si>
  <si>
    <t>Liche</t>
  </si>
  <si>
    <t>Grave Guard</t>
  </si>
  <si>
    <t>Skeletons</t>
  </si>
  <si>
    <t>Wights</t>
  </si>
  <si>
    <t>Scarecrows</t>
  </si>
  <si>
    <t>Wizard,Cause Fear, Immune to Psychology, No Pain, Immune to Poison,Eternal, Feed Upon Magic, Warrior Wizard, Advancement</t>
  </si>
  <si>
    <t>Wizard, Apprentices, Gofer</t>
  </si>
  <si>
    <t>Wight Blades, Cause Fear, Immune to Poison, Immune to Psychlogy, No Pain, Mat not run, No deal</t>
  </si>
  <si>
    <t>Cause Fear, May not run, Immune to Psychology, Immune to Poison, No Pain, No Brain</t>
  </si>
  <si>
    <t>Cause Fear, May not run, Immune to Psychology, Immune to Poison, Experience</t>
  </si>
  <si>
    <t>3(6)</t>
  </si>
  <si>
    <t xml:space="preserve"> Immune to Psychology, Immune to Poison, No Pain, No Brain, No substance, Flammable, Construct, Animated Construct</t>
  </si>
  <si>
    <t>RestlessItems</t>
  </si>
  <si>
    <t>RestlessArmor</t>
  </si>
  <si>
    <t>Create the item lists and name all the items in it as needed</t>
  </si>
  <si>
    <t>v3.4</t>
  </si>
  <si>
    <t>Hammers of Sigmar</t>
  </si>
  <si>
    <t>Route Table</t>
  </si>
  <si>
    <t>Min</t>
  </si>
  <si>
    <t>Max</t>
  </si>
  <si>
    <t>Route on</t>
  </si>
  <si>
    <t>Routes 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</si>
</sst>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sz val="10"/>
      <name val="Trebuchet MS"/>
      <family val="2"/>
    </font>
    <font>
      <b/>
      <sz val="18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0"/>
      <name val="Arial"/>
      <family val="2"/>
    </font>
    <font>
      <b/>
      <sz val="10"/>
      <color indexed="12"/>
      <name val="Trebuchet MS"/>
      <family val="2"/>
    </font>
    <font>
      <b/>
      <sz val="8"/>
      <color indexed="12"/>
      <name val="Trebuchet MS"/>
      <family val="2"/>
    </font>
    <font>
      <sz val="10"/>
      <color indexed="12"/>
      <name val="Trebuchet MS"/>
      <family val="2"/>
    </font>
    <font>
      <sz val="10"/>
      <color indexed="12"/>
      <name val="Arial"/>
      <family val="2"/>
    </font>
    <font>
      <sz val="8"/>
      <color indexed="12"/>
      <name val="Trebuchet MS"/>
      <family val="2"/>
    </font>
    <font>
      <sz val="8"/>
      <color indexed="12"/>
      <name val="Arial"/>
      <family val="2"/>
    </font>
    <font>
      <sz val="10"/>
      <color indexed="48"/>
      <name val="Arial"/>
      <family val="0"/>
    </font>
    <font>
      <b/>
      <sz val="14"/>
      <color indexed="48"/>
      <name val="Arial"/>
      <family val="2"/>
    </font>
    <font>
      <sz val="10"/>
      <color indexed="48"/>
      <name val="Trebuchet MS"/>
      <family val="2"/>
    </font>
    <font>
      <sz val="8"/>
      <name val="Arial"/>
      <family val="0"/>
    </font>
    <font>
      <sz val="6"/>
      <name val="Arial"/>
      <family val="0"/>
    </font>
    <font>
      <sz val="6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21" borderId="11" xfId="0" applyFont="1" applyFill="1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left" vertical="center"/>
    </xf>
    <xf numFmtId="0" fontId="3" fillId="21" borderId="15" xfId="0" applyFont="1" applyFill="1" applyBorder="1" applyAlignment="1">
      <alignment horizontal="left" vertical="center"/>
    </xf>
    <xf numFmtId="0" fontId="3" fillId="21" borderId="16" xfId="0" applyFont="1" applyFill="1" applyBorder="1" applyAlignment="1">
      <alignment horizontal="left" vertical="center"/>
    </xf>
    <xf numFmtId="0" fontId="3" fillId="21" borderId="17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3" fillId="21" borderId="20" xfId="0" applyFont="1" applyFill="1" applyBorder="1" applyAlignment="1">
      <alignment vertical="center"/>
    </xf>
    <xf numFmtId="0" fontId="1" fillId="4" borderId="12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2" fillId="22" borderId="2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4" fillId="22" borderId="11" xfId="0" applyFont="1" applyFill="1" applyBorder="1" applyAlignment="1">
      <alignment horizontal="center" vertical="center"/>
    </xf>
    <xf numFmtId="0" fontId="14" fillId="22" borderId="12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1" fillId="22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10" borderId="0" xfId="0" applyFill="1" applyAlignment="1">
      <alignment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0" fillId="25" borderId="0" xfId="0" applyFont="1" applyFill="1" applyAlignment="1">
      <alignment shrinkToFit="1"/>
    </xf>
    <xf numFmtId="0" fontId="0" fillId="24" borderId="0" xfId="0" applyFont="1" applyFill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25" borderId="0" xfId="0" applyFill="1" applyAlignment="1">
      <alignment shrinkToFit="1"/>
    </xf>
    <xf numFmtId="0" fontId="0" fillId="24" borderId="0" xfId="0" applyFill="1" applyAlignment="1">
      <alignment shrinkToFit="1"/>
    </xf>
    <xf numFmtId="0" fontId="0" fillId="0" borderId="0" xfId="0" applyFill="1" applyAlignment="1">
      <alignment shrinkToFit="1"/>
    </xf>
    <xf numFmtId="0" fontId="0" fillId="0" borderId="0" xfId="0" applyFont="1" applyAlignment="1">
      <alignment/>
    </xf>
    <xf numFmtId="0" fontId="37" fillId="22" borderId="23" xfId="0" applyFont="1" applyFill="1" applyBorder="1" applyAlignment="1">
      <alignment horizontal="center" vertical="center"/>
    </xf>
    <xf numFmtId="0" fontId="37" fillId="22" borderId="12" xfId="0" applyFont="1" applyFill="1" applyBorder="1" applyAlignment="1">
      <alignment horizontal="center" vertical="center"/>
    </xf>
    <xf numFmtId="0" fontId="14" fillId="22" borderId="0" xfId="0" applyFont="1" applyFill="1" applyAlignment="1">
      <alignment horizontal="center" vertical="center"/>
    </xf>
    <xf numFmtId="0" fontId="38" fillId="22" borderId="12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4" fillId="21" borderId="12" xfId="0" applyFont="1" applyFill="1" applyBorder="1" applyAlignment="1">
      <alignment horizontal="left" vertical="center"/>
    </xf>
    <xf numFmtId="0" fontId="5" fillId="21" borderId="25" xfId="0" applyFont="1" applyFill="1" applyBorder="1" applyAlignment="1">
      <alignment horizontal="left" vertical="center"/>
    </xf>
    <xf numFmtId="0" fontId="3" fillId="21" borderId="20" xfId="0" applyFont="1" applyFill="1" applyBorder="1" applyAlignment="1">
      <alignment horizontal="left" vertical="center"/>
    </xf>
    <xf numFmtId="0" fontId="5" fillId="21" borderId="20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3" fillId="21" borderId="26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1" fillId="10" borderId="23" xfId="0" applyFont="1" applyFill="1" applyBorder="1" applyAlignment="1">
      <alignment vertical="center"/>
    </xf>
    <xf numFmtId="0" fontId="0" fillId="10" borderId="23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0" fontId="9" fillId="4" borderId="25" xfId="0" applyFont="1" applyFill="1" applyBorder="1" applyAlignment="1">
      <alignment vertical="center"/>
    </xf>
    <xf numFmtId="0" fontId="9" fillId="4" borderId="21" xfId="0" applyFont="1" applyFill="1" applyBorder="1" applyAlignment="1">
      <alignment vertical="center"/>
    </xf>
    <xf numFmtId="0" fontId="9" fillId="4" borderId="12" xfId="0" applyFont="1" applyFill="1" applyBorder="1" applyAlignment="1">
      <alignment vertical="center"/>
    </xf>
    <xf numFmtId="0" fontId="3" fillId="21" borderId="31" xfId="0" applyFont="1" applyFill="1" applyBorder="1" applyAlignment="1">
      <alignment horizontal="left" vertical="center"/>
    </xf>
    <xf numFmtId="0" fontId="0" fillId="21" borderId="31" xfId="0" applyFill="1" applyBorder="1" applyAlignment="1">
      <alignment horizontal="left" vertical="center"/>
    </xf>
    <xf numFmtId="0" fontId="1" fillId="10" borderId="25" xfId="0" applyFont="1" applyFill="1" applyBorder="1" applyAlignment="1">
      <alignment horizontal="left" vertical="center"/>
    </xf>
    <xf numFmtId="0" fontId="1" fillId="10" borderId="21" xfId="0" applyFont="1" applyFill="1" applyBorder="1" applyAlignment="1">
      <alignment horizontal="left" vertical="center"/>
    </xf>
    <xf numFmtId="0" fontId="17" fillId="22" borderId="13" xfId="0" applyFont="1" applyFill="1" applyBorder="1" applyAlignment="1">
      <alignment vertical="center" wrapText="1"/>
    </xf>
    <xf numFmtId="0" fontId="16" fillId="22" borderId="25" xfId="0" applyFont="1" applyFill="1" applyBorder="1" applyAlignment="1">
      <alignment vertical="center" wrapText="1"/>
    </xf>
    <xf numFmtId="0" fontId="16" fillId="22" borderId="2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1" borderId="14" xfId="0" applyFont="1" applyFill="1" applyBorder="1" applyAlignment="1">
      <alignment horizontal="left" vertical="center"/>
    </xf>
    <xf numFmtId="0" fontId="3" fillId="21" borderId="15" xfId="0" applyFont="1" applyFill="1" applyBorder="1" applyAlignment="1">
      <alignment horizontal="left" vertical="center"/>
    </xf>
    <xf numFmtId="0" fontId="3" fillId="21" borderId="32" xfId="0" applyFont="1" applyFill="1" applyBorder="1" applyAlignment="1">
      <alignment horizontal="left" vertical="center"/>
    </xf>
    <xf numFmtId="0" fontId="3" fillId="21" borderId="33" xfId="0" applyFont="1" applyFill="1" applyBorder="1" applyAlignment="1">
      <alignment horizontal="left" vertical="center"/>
    </xf>
    <xf numFmtId="0" fontId="0" fillId="21" borderId="27" xfId="0" applyFill="1" applyBorder="1" applyAlignment="1">
      <alignment horizontal="left" vertical="center"/>
    </xf>
    <xf numFmtId="0" fontId="0" fillId="21" borderId="28" xfId="0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0" fillId="4" borderId="12" xfId="0" applyFont="1" applyFill="1" applyBorder="1" applyAlignment="1">
      <alignment horizontal="left" vertical="center"/>
    </xf>
    <xf numFmtId="0" fontId="4" fillId="21" borderId="12" xfId="0" applyFont="1" applyFill="1" applyBorder="1" applyAlignment="1">
      <alignment horizontal="left" vertical="center"/>
    </xf>
    <xf numFmtId="0" fontId="0" fillId="21" borderId="12" xfId="0" applyFill="1" applyBorder="1" applyAlignment="1">
      <alignment vertical="center"/>
    </xf>
    <xf numFmtId="0" fontId="13" fillId="4" borderId="12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left" vertical="center"/>
    </xf>
    <xf numFmtId="0" fontId="4" fillId="21" borderId="34" xfId="0" applyFont="1" applyFill="1" applyBorder="1" applyAlignment="1">
      <alignment horizontal="left" vertical="center"/>
    </xf>
    <xf numFmtId="0" fontId="0" fillId="21" borderId="35" xfId="0" applyFill="1" applyBorder="1" applyAlignment="1">
      <alignment horizontal="left" vertical="center"/>
    </xf>
    <xf numFmtId="0" fontId="3" fillId="21" borderId="36" xfId="0" applyFont="1" applyFill="1" applyBorder="1" applyAlignment="1">
      <alignment horizontal="left" vertical="center"/>
    </xf>
    <xf numFmtId="0" fontId="0" fillId="21" borderId="15" xfId="0" applyFill="1" applyBorder="1" applyAlignment="1">
      <alignment horizontal="left" vertical="center"/>
    </xf>
    <xf numFmtId="0" fontId="0" fillId="21" borderId="25" xfId="0" applyFill="1" applyBorder="1" applyAlignment="1">
      <alignment horizontal="left" vertical="center"/>
    </xf>
    <xf numFmtId="0" fontId="3" fillId="21" borderId="13" xfId="0" applyFont="1" applyFill="1" applyBorder="1" applyAlignment="1">
      <alignment horizontal="center" vertical="center"/>
    </xf>
    <xf numFmtId="0" fontId="3" fillId="21" borderId="25" xfId="0" applyFont="1" applyFill="1" applyBorder="1" applyAlignment="1">
      <alignment horizontal="center" vertical="center"/>
    </xf>
    <xf numFmtId="0" fontId="3" fillId="21" borderId="21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left" vertical="center"/>
    </xf>
    <xf numFmtId="0" fontId="1" fillId="22" borderId="25" xfId="0" applyFont="1" applyFill="1" applyBorder="1" applyAlignment="1">
      <alignment horizontal="left" vertical="center"/>
    </xf>
    <xf numFmtId="0" fontId="1" fillId="22" borderId="21" xfId="0" applyFont="1" applyFill="1" applyBorder="1" applyAlignment="1">
      <alignment horizontal="left" vertical="center"/>
    </xf>
    <xf numFmtId="0" fontId="0" fillId="21" borderId="12" xfId="0" applyFill="1" applyBorder="1" applyAlignment="1">
      <alignment horizontal="left" vertical="center"/>
    </xf>
    <xf numFmtId="0" fontId="3" fillId="21" borderId="25" xfId="0" applyFont="1" applyFill="1" applyBorder="1" applyAlignment="1">
      <alignment horizontal="left" vertical="center"/>
    </xf>
    <xf numFmtId="0" fontId="3" fillId="21" borderId="37" xfId="0" applyFont="1" applyFill="1" applyBorder="1" applyAlignment="1">
      <alignment vertical="center"/>
    </xf>
    <xf numFmtId="0" fontId="3" fillId="21" borderId="20" xfId="0" applyFont="1" applyFill="1" applyBorder="1" applyAlignment="1">
      <alignment vertical="center"/>
    </xf>
    <xf numFmtId="0" fontId="1" fillId="4" borderId="23" xfId="0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0" fontId="3" fillId="21" borderId="11" xfId="0" applyFont="1" applyFill="1" applyBorder="1" applyAlignment="1">
      <alignment vertical="center"/>
    </xf>
    <xf numFmtId="0" fontId="3" fillId="21" borderId="12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4" borderId="38" xfId="0" applyFont="1" applyFill="1" applyBorder="1" applyAlignment="1">
      <alignment vertical="center"/>
    </xf>
    <xf numFmtId="0" fontId="3" fillId="10" borderId="25" xfId="0" applyFont="1" applyFill="1" applyBorder="1" applyAlignment="1">
      <alignment horizontal="left" vertical="center"/>
    </xf>
    <xf numFmtId="0" fontId="0" fillId="10" borderId="25" xfId="0" applyFill="1" applyBorder="1" applyAlignment="1">
      <alignment horizontal="left" vertical="center"/>
    </xf>
    <xf numFmtId="0" fontId="0" fillId="4" borderId="12" xfId="0" applyFill="1" applyBorder="1" applyAlignment="1">
      <alignment vertical="center"/>
    </xf>
    <xf numFmtId="0" fontId="1" fillId="4" borderId="32" xfId="0" applyFont="1" applyFill="1" applyBorder="1" applyAlignment="1">
      <alignment horizontal="left" vertical="center"/>
    </xf>
    <xf numFmtId="0" fontId="39" fillId="22" borderId="0" xfId="0" applyFont="1" applyFill="1" applyAlignment="1">
      <alignment horizontal="center"/>
    </xf>
    <xf numFmtId="0" fontId="0" fillId="26" borderId="13" xfId="0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3</xdr:row>
      <xdr:rowOff>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865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0</xdr:rowOff>
    </xdr:from>
    <xdr:to>
      <xdr:col>11</xdr:col>
      <xdr:colOff>266700</xdr:colOff>
      <xdr:row>17</xdr:row>
      <xdr:rowOff>152400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36671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15</xdr:col>
      <xdr:colOff>0</xdr:colOff>
      <xdr:row>46</xdr:row>
      <xdr:rowOff>76200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953625"/>
          <a:ext cx="64865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9" name="Picture 3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0" name="Picture 3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1" name="Picture 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2" name="Picture 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3" name="Picture 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14" name="Picture 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" name="Picture 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" name="Picture 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7" name="Picture 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8" name="Picture 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19" name="Picture 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1" name="Picture 4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2" name="Picture 4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3" name="Picture 4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24" name="Picture 4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5" name="Picture 4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6" name="Picture 4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7" name="Picture 4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8" name="Picture 5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29" name="Picture 6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30" name="Picture 6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1" name="Picture 6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2" name="Picture 6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3" name="Picture 6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4" name="Picture 6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5" name="Picture 6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6" name="Picture 7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7" name="Picture 7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38" name="Picture 7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39" name="Picture 7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0" name="Picture 7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1" name="Picture 7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2" name="Picture 7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3" name="Picture 7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4" name="Picture 7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45" name="Picture 7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46" name="Picture 8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47" name="Picture 8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48" name="Picture 8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49" name="Picture 8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0" name="Picture 8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1" name="Picture 8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2" name="Picture 8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3" name="Picture 8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4" name="Picture 8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5" name="Picture 8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6" name="Picture 9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7" name="Picture 9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8" name="Picture 9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59" name="Picture 11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0" name="Picture 11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1" name="Picture 11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2" name="Picture 11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3" name="Picture 11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4" name="Picture 11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5" name="Picture 11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66" name="Picture 11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67" name="Picture 12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68" name="Picture 12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69" name="Picture 12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0" name="Picture 12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1" name="Picture 12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2" name="Picture 12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3" name="Picture 12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4" name="Picture 12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5" name="Picture 1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6" name="Picture 1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7" name="Picture 1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8" name="Picture 13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9" name="Picture 13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80" name="Picture 1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81" name="Picture 1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82" name="Picture 1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83" name="Picture 1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84" name="Picture 1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85" name="Picture 1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86" name="Picture 1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87" name="Picture 1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88" name="Picture 1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89" name="Picture 1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0" name="Picture 14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1" name="Picture 14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2" name="Picture 14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3" name="Picture 14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4" name="Picture 14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5" name="Picture 14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6" name="Picture 14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7" name="Picture 15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8" name="Picture 15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9" name="Picture 15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00" name="Picture 15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01" name="Picture 15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02" name="Picture 15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03" name="Picture 15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4" name="Picture 15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5" name="Picture 15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6" name="Picture 15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7" name="Picture 16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8" name="Picture 16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9" name="Picture 16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0" name="Picture 16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1" name="Picture 16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2" name="Picture 16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3" name="Picture 16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4" name="Picture 16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5" name="Picture 16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6" name="Picture 16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7" name="Picture 17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8" name="Picture 17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9" name="Picture 17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20" name="Picture 17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21" name="Picture 17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22" name="Picture 17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3" name="Picture 17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4" name="Picture 18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5" name="Picture 18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6" name="Picture 18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7" name="Picture 18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8" name="Picture 18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9" name="Picture 18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0" name="Picture 18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1" name="Picture 18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2" name="Picture 18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3" name="Picture 18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4" name="Picture 19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5" name="Picture 19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6" name="Picture 19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37" name="Picture 19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38" name="Picture 19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39" name="Picture 19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40" name="Picture 19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41" name="Picture 19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42" name="Picture 19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43" name="Picture 19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4" name="Picture 20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5" name="Picture 20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6" name="Picture 20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7" name="Picture 20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8" name="Picture 20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9" name="Picture 20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50" name="Picture 20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1" name="Picture 21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2" name="Picture 21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3" name="Picture 21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4" name="Picture 21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5" name="Picture 21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6" name="Picture 22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7" name="Picture 22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58" name="Picture 22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59" name="Picture 22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0" name="Picture 22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1" name="Picture 22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2" name="Picture 22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3" name="Picture 22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4" name="Picture 2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65" name="Picture 2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66" name="Picture 2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67" name="Picture 23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68" name="Picture 23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69" name="Picture 2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70" name="Picture 2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71" name="Picture 2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2" name="Picture 2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3" name="Picture 2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4" name="Picture 2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5" name="Picture 2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6" name="Picture 2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7" name="Picture 2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8" name="Picture 2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8</xdr:row>
      <xdr:rowOff>19050</xdr:rowOff>
    </xdr:from>
    <xdr:to>
      <xdr:col>6</xdr:col>
      <xdr:colOff>152400</xdr:colOff>
      <xdr:row>8</xdr:row>
      <xdr:rowOff>171450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17716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14</xdr:col>
      <xdr:colOff>600075</xdr:colOff>
      <xdr:row>3</xdr:row>
      <xdr:rowOff>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64674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6</xdr:col>
      <xdr:colOff>152400</xdr:colOff>
      <xdr:row>16</xdr:row>
      <xdr:rowOff>171450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35433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6</xdr:col>
      <xdr:colOff>152400</xdr:colOff>
      <xdr:row>16</xdr:row>
      <xdr:rowOff>171450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35433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6</xdr:col>
      <xdr:colOff>152400</xdr:colOff>
      <xdr:row>16</xdr:row>
      <xdr:rowOff>171450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35433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12" name="Picture 36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13" name="Picture 37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14" name="Picture 38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15" name="Picture 39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16" name="Picture 40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17" name="Picture 41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18" name="Picture 42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19" name="Picture 43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20" name="Picture 44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6</xdr:col>
      <xdr:colOff>152400</xdr:colOff>
      <xdr:row>16</xdr:row>
      <xdr:rowOff>171450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35433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1047750</xdr:colOff>
      <xdr:row>114</xdr:row>
      <xdr:rowOff>123825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1047750" y="185832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09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1" max="9" width="4.7109375" style="2" customWidth="1"/>
    <col min="10" max="15" width="9.140625" style="2" customWidth="1"/>
  </cols>
  <sheetData>
    <row r="1" spans="1:15" ht="1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9.5" customHeight="1">
      <c r="A4" s="104" t="s">
        <v>16</v>
      </c>
      <c r="B4" s="108"/>
      <c r="C4" s="108"/>
      <c r="D4" s="108"/>
      <c r="E4" s="108"/>
      <c r="F4" s="101" t="s">
        <v>523</v>
      </c>
      <c r="G4" s="102"/>
      <c r="H4" s="102"/>
      <c r="I4" s="102"/>
      <c r="J4" s="103"/>
      <c r="K4" s="104" t="s">
        <v>17</v>
      </c>
      <c r="L4" s="97"/>
      <c r="M4" s="90" t="s">
        <v>109</v>
      </c>
      <c r="N4" s="90"/>
      <c r="O4" s="91"/>
    </row>
    <row r="5" spans="1:15" ht="19.5" customHeight="1">
      <c r="A5" s="98" t="s">
        <v>12</v>
      </c>
      <c r="B5" s="99"/>
      <c r="C5" s="99"/>
      <c r="D5" s="99"/>
      <c r="E5" s="99"/>
      <c r="F5" s="100"/>
      <c r="G5" s="87" t="s">
        <v>25</v>
      </c>
      <c r="H5" s="107"/>
      <c r="I5" s="107"/>
      <c r="J5" s="46">
        <f>SUM(G19+G29+G39+G56+G66+G76+Henchmen!K10+Henchmen!K18+Henchmen!K26+Henchmen!K34+Henchmen!K42)</f>
        <v>500</v>
      </c>
      <c r="K5" s="51" t="s">
        <v>528</v>
      </c>
      <c r="L5" s="124">
        <f>IF(J7&gt;16,5,IF(J7&gt;12,4,IF(J7&gt;8,3,IF(J7&gt;4,2,1))))</f>
        <v>3</v>
      </c>
      <c r="M5" s="125"/>
      <c r="N5" s="126"/>
      <c r="O5" s="127"/>
    </row>
    <row r="6" spans="1:15" ht="19.5" customHeight="1">
      <c r="A6" s="87" t="s">
        <v>18</v>
      </c>
      <c r="B6" s="88"/>
      <c r="C6" s="88"/>
      <c r="D6" s="88"/>
      <c r="E6" s="89">
        <f>SUM(500-J5)</f>
        <v>0</v>
      </c>
      <c r="F6" s="89"/>
      <c r="G6" s="87" t="s">
        <v>15</v>
      </c>
      <c r="H6" s="107"/>
      <c r="I6" s="107"/>
      <c r="J6" s="47">
        <f>SUM(D16+D26+D36+D53+D63+D73+Henchmen!E8+Henchmen!E16+Henchmen!E24+Henchmen!E32+Henchmen!E40)</f>
        <v>36</v>
      </c>
      <c r="K6" s="82" t="s">
        <v>14</v>
      </c>
      <c r="L6" s="83"/>
      <c r="M6" s="83"/>
      <c r="N6" s="83"/>
      <c r="O6" s="84"/>
    </row>
    <row r="7" spans="1:15" ht="19.5" customHeight="1">
      <c r="A7" s="88"/>
      <c r="B7" s="88"/>
      <c r="C7" s="88"/>
      <c r="D7" s="88"/>
      <c r="E7" s="89"/>
      <c r="F7" s="89"/>
      <c r="G7" s="87" t="s">
        <v>499</v>
      </c>
      <c r="H7" s="107"/>
      <c r="I7" s="107"/>
      <c r="J7" s="47">
        <f>SUM(Henchmen!C5+Henchmen!C13+Henchmen!C21+Henchmen!C29+Henchmen!C37)+IF(C19&gt;0,1,0)+IF(C29&gt;0,1,0)+IF(C39&gt;0,1,0)+IF(C56&gt;0,1,0)+IF(C66&gt;0,1,0)+IF(C76&gt;0,1,0)</f>
        <v>9</v>
      </c>
      <c r="K7" s="85"/>
      <c r="L7" s="86"/>
      <c r="M7" s="86"/>
      <c r="N7" s="86"/>
      <c r="O7" s="86"/>
    </row>
    <row r="8" spans="1:15" ht="19.5" customHeight="1">
      <c r="A8" s="87" t="s">
        <v>19</v>
      </c>
      <c r="B8" s="88"/>
      <c r="C8" s="88"/>
      <c r="D8" s="88"/>
      <c r="E8" s="89">
        <v>0</v>
      </c>
      <c r="F8" s="89"/>
      <c r="G8" s="87" t="s">
        <v>498</v>
      </c>
      <c r="H8" s="107"/>
      <c r="I8" s="107"/>
      <c r="J8" s="48">
        <f>SUM(COUNTIF(J12:L16,"*Large*"),COUNTIF(J22:L26,"*Large*")*COUNTIF(J32:L36,"*Large*"),COUNTIF(J49:L53,"*Large*"),COUNTIF(J59:L63,"*Large*"),COUNTIF(J69:L73,"*Large*"),COUNTIF(Henchmen!J5:L9,"*Large*"),COUNTIF(Henchmen!J13:L17,"*Large*"),COUNTIF(Henchmen!J21:L25,"*Large*"),COUNTIF(Henchmen!J29:L33,"*Large*"),COUNTIF(Henchmen!J37:L41,"*Large*"),)</f>
        <v>0</v>
      </c>
      <c r="K8" s="85"/>
      <c r="L8" s="86"/>
      <c r="M8" s="86"/>
      <c r="N8" s="86"/>
      <c r="O8" s="86"/>
    </row>
    <row r="9" spans="1:15" ht="19.5" customHeight="1">
      <c r="A9" s="88"/>
      <c r="B9" s="88"/>
      <c r="C9" s="88"/>
      <c r="D9" s="88"/>
      <c r="E9" s="89"/>
      <c r="F9" s="89"/>
      <c r="G9" s="93" t="s">
        <v>13</v>
      </c>
      <c r="H9" s="94"/>
      <c r="I9" s="94"/>
      <c r="J9" s="49">
        <f>SUM(J6+(J7*5)+(J8*20))</f>
        <v>81</v>
      </c>
      <c r="K9" s="85"/>
      <c r="L9" s="86"/>
      <c r="M9" s="86"/>
      <c r="N9" s="86"/>
      <c r="O9" s="86"/>
    </row>
    <row r="10" spans="1:15" ht="9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9.5" customHeight="1">
      <c r="A11" s="95" t="s">
        <v>9</v>
      </c>
      <c r="B11" s="96"/>
      <c r="C11" s="92"/>
      <c r="D11" s="92"/>
      <c r="E11" s="92"/>
      <c r="F11" s="92"/>
      <c r="G11" s="92"/>
      <c r="H11" s="92"/>
      <c r="I11" s="92"/>
      <c r="J11" s="79" t="s">
        <v>11</v>
      </c>
      <c r="K11" s="80"/>
      <c r="L11" s="81"/>
      <c r="M11" s="71" t="s">
        <v>10</v>
      </c>
      <c r="N11" s="72"/>
      <c r="O11" s="10" t="s">
        <v>26</v>
      </c>
    </row>
    <row r="12" spans="1:15" ht="19.5" customHeight="1">
      <c r="A12" s="56" t="s">
        <v>20</v>
      </c>
      <c r="B12" s="97"/>
      <c r="C12" s="105" t="str">
        <f ca="1">INDIRECT(IF(ISNA(VLOOKUP(M4,Warbands,2,FALSE)),"",VLOOKUP(M4,Warbands,2,FALSE)))</f>
        <v>Sigmarite Matriarch</v>
      </c>
      <c r="D12" s="105"/>
      <c r="E12" s="105"/>
      <c r="F12" s="105"/>
      <c r="G12" s="105"/>
      <c r="H12" s="105"/>
      <c r="I12" s="106"/>
      <c r="J12" s="75" t="str">
        <f>IF(ISNA(VLOOKUP($C12,Stats,13,FALSE)),"",VLOOKUP($C12,Stats,13,FALSE))</f>
        <v>Leader, Prayers of Sigmar</v>
      </c>
      <c r="K12" s="76"/>
      <c r="L12" s="77"/>
      <c r="M12" s="64" t="s">
        <v>86</v>
      </c>
      <c r="N12" s="65"/>
      <c r="O12" s="22">
        <f aca="true" t="shared" si="0" ref="O12:O17">IF(ISNA(VLOOKUP(M12,MasterItems,2,FALSE)),0,VLOOKUP(M12,MasterItems,2,FALSE))</f>
        <v>15</v>
      </c>
    </row>
    <row r="13" spans="1:66" s="3" customFormat="1" ht="19.5" customHeight="1">
      <c r="A13" s="5" t="s">
        <v>0</v>
      </c>
      <c r="B13" s="6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6" t="s">
        <v>6</v>
      </c>
      <c r="H13" s="6" t="s">
        <v>7</v>
      </c>
      <c r="I13" s="7" t="s">
        <v>8</v>
      </c>
      <c r="J13" s="70"/>
      <c r="K13" s="70"/>
      <c r="L13" s="70"/>
      <c r="M13" s="64" t="s">
        <v>59</v>
      </c>
      <c r="N13" s="65"/>
      <c r="O13" s="22">
        <f t="shared" si="0"/>
        <v>50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</row>
    <row r="14" spans="1:15" ht="19.5" customHeight="1">
      <c r="A14" s="24">
        <f>IF(ISNA(VLOOKUP($C12,Stats,4,FALSE)),"",VLOOKUP($C12,Stats,4,FALSE))</f>
        <v>4</v>
      </c>
      <c r="B14" s="24">
        <f>IF(ISNA(VLOOKUP($C12,Stats,5,FALSE)),"",VLOOKUP($C12,Stats,5,FALSE))</f>
        <v>4</v>
      </c>
      <c r="C14" s="24">
        <f>IF(ISNA(VLOOKUP($C12,Stats,6,FALSE)),"",VLOOKUP($C12,Stats,6,FALSE))</f>
        <v>4</v>
      </c>
      <c r="D14" s="24">
        <f>IF(ISNA(VLOOKUP($C12,Stats,7,FALSE)),"",VLOOKUP($C12,Stats,7,FALSE))</f>
        <v>3</v>
      </c>
      <c r="E14" s="24">
        <f>IF(ISNA(VLOOKUP($C12,Stats,8,FALSE)),"",VLOOKUP($C12,Stats,8,FALSE))</f>
        <v>3</v>
      </c>
      <c r="F14" s="24">
        <f>IF(ISNA(VLOOKUP($C12,Stats,9,FALSE)),"",VLOOKUP($C12,Stats,9,FALSE))</f>
        <v>1</v>
      </c>
      <c r="G14" s="24">
        <f>IF(ISNA(VLOOKUP($C12,Stats,10,FALSE)),"",VLOOKUP($C12,Stats,10,FALSE))</f>
        <v>4</v>
      </c>
      <c r="H14" s="24">
        <f>IF(ISNA(VLOOKUP($C12,Stats,11,FALSE)),"",VLOOKUP($C12,Stats,11,FALSE))</f>
        <v>1</v>
      </c>
      <c r="I14" s="24">
        <f>IF(ISNA(VLOOKUP($C12,Stats,12,FALSE)),"",VLOOKUP($C12,Stats,12,FALSE))</f>
        <v>8</v>
      </c>
      <c r="J14" s="70"/>
      <c r="K14" s="70"/>
      <c r="L14" s="70"/>
      <c r="M14" s="64" t="s">
        <v>87</v>
      </c>
      <c r="N14" s="65"/>
      <c r="O14" s="22">
        <f t="shared" si="0"/>
        <v>2</v>
      </c>
    </row>
    <row r="15" spans="1:15" ht="19.5" customHeight="1">
      <c r="A15" s="20"/>
      <c r="B15" s="19"/>
      <c r="C15" s="19"/>
      <c r="D15" s="19"/>
      <c r="E15" s="19"/>
      <c r="F15" s="19"/>
      <c r="G15" s="19"/>
      <c r="H15" s="19"/>
      <c r="I15" s="21"/>
      <c r="J15" s="67"/>
      <c r="K15" s="68"/>
      <c r="L15" s="69"/>
      <c r="M15" s="64" t="s">
        <v>428</v>
      </c>
      <c r="N15" s="65"/>
      <c r="O15" s="22">
        <f t="shared" si="0"/>
        <v>0</v>
      </c>
    </row>
    <row r="16" spans="1:15" ht="19.5" customHeight="1">
      <c r="A16" s="56" t="s">
        <v>28</v>
      </c>
      <c r="B16" s="57"/>
      <c r="C16" s="58"/>
      <c r="D16" s="24">
        <f>IF(ISNA(VLOOKUP($C12,Stats,2,FALSE)),"",VLOOKUP($C12,Stats,2,FALSE))</f>
        <v>20</v>
      </c>
      <c r="E16" s="26"/>
      <c r="F16" s="56" t="s">
        <v>27</v>
      </c>
      <c r="G16" s="52"/>
      <c r="H16" s="52"/>
      <c r="I16" s="25" t="str">
        <f>IF(COUNTIF(M12:N19,"Gromril Armor"),"4+",IF(COUNTIF(M12:N19,"Ithilmar Armor"),"5+",IF(COUNTIF(M12:N19,"Heavy Armor"),"5+",IF(COUNTIF(M12:N19,"Light Armor"),6,IF(COUNTIF(M12:N19,"Shield"),6,"-")))))</f>
        <v>5+</v>
      </c>
      <c r="J16" s="67"/>
      <c r="K16" s="68"/>
      <c r="L16" s="69"/>
      <c r="M16" s="64" t="s">
        <v>60</v>
      </c>
      <c r="N16" s="65"/>
      <c r="O16" s="22">
        <f t="shared" si="0"/>
        <v>10</v>
      </c>
    </row>
    <row r="17" spans="1:15" ht="19.5" customHeight="1">
      <c r="A17" s="50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60"/>
      <c r="M17" s="64"/>
      <c r="N17" s="65"/>
      <c r="O17" s="22">
        <f t="shared" si="0"/>
        <v>0</v>
      </c>
    </row>
    <row r="18" spans="1:15" ht="12.7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3"/>
      <c r="M18" s="66"/>
      <c r="N18" s="66"/>
      <c r="O18" s="13"/>
    </row>
    <row r="19" spans="1:15" ht="15.75" thickBot="1">
      <c r="A19" s="53" t="s">
        <v>24</v>
      </c>
      <c r="B19" s="54"/>
      <c r="C19" s="24">
        <f>IF(ISNA(VLOOKUP($C12,Stats,3,FALSE)),0,VLOOKUP($C12,Stats,3,FALSE))</f>
        <v>70</v>
      </c>
      <c r="D19" s="4"/>
      <c r="E19" s="53" t="s">
        <v>25</v>
      </c>
      <c r="F19" s="54"/>
      <c r="G19" s="27">
        <f>IF(ISNUMBER(C19),SUM(O12:O19)+C19,0)</f>
        <v>147</v>
      </c>
      <c r="H19" s="4"/>
      <c r="I19" s="4"/>
      <c r="J19" s="4"/>
      <c r="K19" s="4"/>
      <c r="L19" s="4"/>
      <c r="M19" s="55"/>
      <c r="N19" s="55"/>
      <c r="O19" s="14"/>
    </row>
    <row r="20" spans="1:15" ht="9.7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9.5" customHeight="1">
      <c r="A21" s="95" t="s">
        <v>9</v>
      </c>
      <c r="B21" s="96"/>
      <c r="C21" s="92"/>
      <c r="D21" s="92"/>
      <c r="E21" s="92"/>
      <c r="F21" s="92"/>
      <c r="G21" s="92"/>
      <c r="H21" s="92"/>
      <c r="I21" s="92"/>
      <c r="J21" s="79" t="s">
        <v>11</v>
      </c>
      <c r="K21" s="80"/>
      <c r="L21" s="81"/>
      <c r="M21" s="71" t="s">
        <v>10</v>
      </c>
      <c r="N21" s="72"/>
      <c r="O21" s="10" t="s">
        <v>26</v>
      </c>
    </row>
    <row r="22" spans="1:15" ht="19.5" customHeight="1">
      <c r="A22" s="56" t="s">
        <v>20</v>
      </c>
      <c r="B22" s="97"/>
      <c r="C22" s="73" t="s">
        <v>141</v>
      </c>
      <c r="D22" s="73"/>
      <c r="E22" s="73"/>
      <c r="F22" s="73"/>
      <c r="G22" s="73"/>
      <c r="H22" s="73"/>
      <c r="I22" s="74"/>
      <c r="J22" s="75" t="str">
        <f>IF(ISNA(VLOOKUP($C22,Stats,13,FALSE)),"",VLOOKUP($C22,Stats,13,FALSE))</f>
        <v>Blessed Sight</v>
      </c>
      <c r="K22" s="76"/>
      <c r="L22" s="77"/>
      <c r="M22" s="64" t="s">
        <v>430</v>
      </c>
      <c r="N22" s="65"/>
      <c r="O22" s="22">
        <f aca="true" t="shared" si="1" ref="O22:O27">IF(ISNA(VLOOKUP(M22,MasterItems,2,FALSE)),0,VLOOKUP(M22,MasterItems,2,FALSE))</f>
        <v>3</v>
      </c>
    </row>
    <row r="23" spans="1:66" s="3" customFormat="1" ht="19.5" customHeight="1">
      <c r="A23" s="5" t="s">
        <v>0</v>
      </c>
      <c r="B23" s="6" t="s">
        <v>1</v>
      </c>
      <c r="C23" s="6" t="s">
        <v>2</v>
      </c>
      <c r="D23" s="6" t="s">
        <v>3</v>
      </c>
      <c r="E23" s="6" t="s">
        <v>4</v>
      </c>
      <c r="F23" s="6" t="s">
        <v>5</v>
      </c>
      <c r="G23" s="6" t="s">
        <v>6</v>
      </c>
      <c r="H23" s="6" t="s">
        <v>7</v>
      </c>
      <c r="I23" s="7" t="s">
        <v>8</v>
      </c>
      <c r="J23" s="70"/>
      <c r="K23" s="70"/>
      <c r="L23" s="70"/>
      <c r="M23" s="64" t="s">
        <v>30</v>
      </c>
      <c r="N23" s="65"/>
      <c r="O23" s="22">
        <f t="shared" si="1"/>
        <v>2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</row>
    <row r="24" spans="1:15" ht="19.5" customHeight="1">
      <c r="A24" s="24">
        <f>IF(ISNA(VLOOKUP($C22,Stats,4,FALSE)),"",VLOOKUP($C22,Stats,4,FALSE))</f>
        <v>4</v>
      </c>
      <c r="B24" s="24">
        <f>IF(ISNA(VLOOKUP($C22,Stats,5,FALSE)),"",VLOOKUP($C22,Stats,5,FALSE))</f>
        <v>2</v>
      </c>
      <c r="C24" s="24">
        <f>IF(ISNA(VLOOKUP($C22,Stats,6,FALSE)),"",VLOOKUP($C22,Stats,6,FALSE))</f>
        <v>2</v>
      </c>
      <c r="D24" s="24">
        <f>IF(ISNA(VLOOKUP($C22,Stats,7,FALSE)),"",VLOOKUP($C22,Stats,7,FALSE))</f>
        <v>3</v>
      </c>
      <c r="E24" s="24">
        <f>IF(ISNA(VLOOKUP($C22,Stats,8,FALSE)),"",VLOOKUP($C22,Stats,8,FALSE))</f>
        <v>3</v>
      </c>
      <c r="F24" s="24">
        <f>IF(ISNA(VLOOKUP($C22,Stats,9,FALSE)),"",VLOOKUP($C22,Stats,9,FALSE))</f>
        <v>1</v>
      </c>
      <c r="G24" s="24">
        <f>IF(ISNA(VLOOKUP($C22,Stats,10,FALSE)),"",VLOOKUP($C22,Stats,10,FALSE))</f>
        <v>3</v>
      </c>
      <c r="H24" s="24">
        <f>IF(ISNA(VLOOKUP($C22,Stats,11,FALSE)),"",VLOOKUP($C22,Stats,11,FALSE))</f>
        <v>1</v>
      </c>
      <c r="I24" s="24">
        <f>IF(ISNA(VLOOKUP($C22,Stats,12,FALSE)),"",VLOOKUP($C22,Stats,12,FALSE))</f>
        <v>7</v>
      </c>
      <c r="J24" s="70"/>
      <c r="K24" s="70"/>
      <c r="L24" s="70"/>
      <c r="M24" s="64" t="s">
        <v>87</v>
      </c>
      <c r="N24" s="65"/>
      <c r="O24" s="22">
        <f t="shared" si="1"/>
        <v>2</v>
      </c>
    </row>
    <row r="25" spans="1:15" ht="19.5" customHeight="1">
      <c r="A25" s="20"/>
      <c r="B25" s="19"/>
      <c r="C25" s="19"/>
      <c r="D25" s="19"/>
      <c r="E25" s="19"/>
      <c r="F25" s="19"/>
      <c r="G25" s="19"/>
      <c r="H25" s="19"/>
      <c r="I25" s="21"/>
      <c r="J25" s="67"/>
      <c r="K25" s="68"/>
      <c r="L25" s="69"/>
      <c r="M25" s="64" t="s">
        <v>60</v>
      </c>
      <c r="N25" s="65"/>
      <c r="O25" s="22">
        <f t="shared" si="1"/>
        <v>10</v>
      </c>
    </row>
    <row r="26" spans="1:15" ht="19.5" customHeight="1">
      <c r="A26" s="56" t="s">
        <v>28</v>
      </c>
      <c r="B26" s="57"/>
      <c r="C26" s="58"/>
      <c r="D26" s="24">
        <f>IF(ISNA(VLOOKUP($C22,Stats,2,FALSE)),"0",VLOOKUP($C22,Stats,2,FALSE))</f>
        <v>0</v>
      </c>
      <c r="E26" s="26"/>
      <c r="F26" s="56" t="s">
        <v>27</v>
      </c>
      <c r="G26" s="52"/>
      <c r="H26" s="52"/>
      <c r="I26" s="25" t="str">
        <f>IF(COUNTIF(M22:N29,"Gromril Armor"),"4+",IF(COUNTIF(M22:N29,"Ithilmar Armor"),"5+",IF(COUNTIF(M22:N29,"Heavy Armor"),"5+",IF(COUNTIF(M22:N29,"Light Armor"),6,IF(COUNTIF(M22:N29,"Shield"),6,"-")))))</f>
        <v>-</v>
      </c>
      <c r="J26" s="67"/>
      <c r="K26" s="68"/>
      <c r="L26" s="69"/>
      <c r="M26" s="64"/>
      <c r="N26" s="65"/>
      <c r="O26" s="22">
        <f t="shared" si="1"/>
        <v>0</v>
      </c>
    </row>
    <row r="27" spans="1:15" ht="19.5" customHeight="1">
      <c r="A27" s="50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60"/>
      <c r="M27" s="64"/>
      <c r="N27" s="65"/>
      <c r="O27" s="22">
        <f t="shared" si="1"/>
        <v>0</v>
      </c>
    </row>
    <row r="28" spans="1:15" ht="12.75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3"/>
      <c r="M28" s="66"/>
      <c r="N28" s="66"/>
      <c r="O28" s="13"/>
    </row>
    <row r="29" spans="1:15" ht="15.75" thickBot="1">
      <c r="A29" s="53" t="s">
        <v>24</v>
      </c>
      <c r="B29" s="54"/>
      <c r="C29" s="24">
        <f>IF(ISNA(VLOOKUP($C22,Stats,3,FALSE)),0,VLOOKUP($C22,Stats,3,FALSE))</f>
        <v>25</v>
      </c>
      <c r="D29" s="4"/>
      <c r="E29" s="53" t="s">
        <v>25</v>
      </c>
      <c r="F29" s="54"/>
      <c r="G29" s="27">
        <f>IF(ISNUMBER(C29),SUM(O22:O29)+C29,0)</f>
        <v>42</v>
      </c>
      <c r="H29" s="4"/>
      <c r="I29" s="4"/>
      <c r="J29" s="4"/>
      <c r="K29" s="4"/>
      <c r="L29" s="4"/>
      <c r="M29" s="55"/>
      <c r="N29" s="55"/>
      <c r="O29" s="14"/>
    </row>
    <row r="30" spans="1:15" ht="9.75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9.5" customHeight="1">
      <c r="A31" s="95" t="s">
        <v>9</v>
      </c>
      <c r="B31" s="96"/>
      <c r="C31" s="92"/>
      <c r="D31" s="92"/>
      <c r="E31" s="92"/>
      <c r="F31" s="92"/>
      <c r="G31" s="92"/>
      <c r="H31" s="92"/>
      <c r="I31" s="92"/>
      <c r="J31" s="79" t="s">
        <v>11</v>
      </c>
      <c r="K31" s="80"/>
      <c r="L31" s="81"/>
      <c r="M31" s="71" t="s">
        <v>10</v>
      </c>
      <c r="N31" s="72"/>
      <c r="O31" s="10" t="s">
        <v>26</v>
      </c>
    </row>
    <row r="32" spans="1:15" ht="19.5" customHeight="1">
      <c r="A32" s="56" t="s">
        <v>20</v>
      </c>
      <c r="B32" s="97"/>
      <c r="C32" s="73" t="s">
        <v>140</v>
      </c>
      <c r="D32" s="73"/>
      <c r="E32" s="73"/>
      <c r="F32" s="73"/>
      <c r="G32" s="73"/>
      <c r="H32" s="73"/>
      <c r="I32" s="74"/>
      <c r="J32" s="75">
        <f>IF(ISNA(VLOOKUP($C32,Stats,13,FALSE)),"",VLOOKUP($C32,Stats,13,FALSE))</f>
        <v>0</v>
      </c>
      <c r="K32" s="76"/>
      <c r="L32" s="77"/>
      <c r="M32" s="64" t="s">
        <v>86</v>
      </c>
      <c r="N32" s="65"/>
      <c r="O32" s="22">
        <f aca="true" t="shared" si="2" ref="O32:O37">IF(ISNA(VLOOKUP(M32,MasterItems,2,FALSE)),0,VLOOKUP(M32,MasterItems,2,FALSE))</f>
        <v>15</v>
      </c>
    </row>
    <row r="33" spans="1:66" s="3" customFormat="1" ht="19.5" customHeight="1">
      <c r="A33" s="5" t="s">
        <v>0</v>
      </c>
      <c r="B33" s="6" t="s">
        <v>1</v>
      </c>
      <c r="C33" s="6" t="s">
        <v>2</v>
      </c>
      <c r="D33" s="6" t="s">
        <v>3</v>
      </c>
      <c r="E33" s="6" t="s">
        <v>4</v>
      </c>
      <c r="F33" s="6" t="s">
        <v>5</v>
      </c>
      <c r="G33" s="6" t="s">
        <v>6</v>
      </c>
      <c r="H33" s="6" t="s">
        <v>7</v>
      </c>
      <c r="I33" s="7" t="s">
        <v>8</v>
      </c>
      <c r="J33" s="70"/>
      <c r="K33" s="70"/>
      <c r="L33" s="70"/>
      <c r="M33" s="64" t="s">
        <v>86</v>
      </c>
      <c r="N33" s="65"/>
      <c r="O33" s="22">
        <f t="shared" si="2"/>
        <v>15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</row>
    <row r="34" spans="1:15" ht="19.5" customHeight="1">
      <c r="A34" s="24">
        <f>IF(ISNA(VLOOKUP($C32,Stats,4,FALSE)),"",VLOOKUP($C32,Stats,4,FALSE))</f>
        <v>4</v>
      </c>
      <c r="B34" s="24">
        <f>IF(ISNA(VLOOKUP($C32,Stats,5,FALSE)),"",VLOOKUP($C32,Stats,5,FALSE))</f>
        <v>4</v>
      </c>
      <c r="C34" s="24">
        <f>IF(ISNA(VLOOKUP($C32,Stats,6,FALSE)),"",VLOOKUP($C32,Stats,6,FALSE))</f>
        <v>3</v>
      </c>
      <c r="D34" s="24">
        <f>IF(ISNA(VLOOKUP($C32,Stats,7,FALSE)),"",VLOOKUP($C32,Stats,7,FALSE))</f>
        <v>3</v>
      </c>
      <c r="E34" s="24">
        <f>IF(ISNA(VLOOKUP($C32,Stats,8,FALSE)),"",VLOOKUP($C32,Stats,8,FALSE))</f>
        <v>3</v>
      </c>
      <c r="F34" s="24">
        <f>IF(ISNA(VLOOKUP($C32,Stats,9,FALSE)),"",VLOOKUP($C32,Stats,9,FALSE))</f>
        <v>1</v>
      </c>
      <c r="G34" s="24">
        <f>IF(ISNA(VLOOKUP($C32,Stats,10,FALSE)),"",VLOOKUP($C32,Stats,10,FALSE))</f>
        <v>3</v>
      </c>
      <c r="H34" s="24">
        <f>IF(ISNA(VLOOKUP($C32,Stats,11,FALSE)),"",VLOOKUP($C32,Stats,11,FALSE))</f>
        <v>1</v>
      </c>
      <c r="I34" s="24">
        <f>IF(ISNA(VLOOKUP($C32,Stats,12,FALSE)),"",VLOOKUP($C32,Stats,12,FALSE))</f>
        <v>7</v>
      </c>
      <c r="J34" s="70"/>
      <c r="K34" s="70"/>
      <c r="L34" s="70"/>
      <c r="M34" s="64" t="s">
        <v>428</v>
      </c>
      <c r="N34" s="65"/>
      <c r="O34" s="22">
        <f t="shared" si="2"/>
        <v>0</v>
      </c>
    </row>
    <row r="35" spans="1:15" ht="19.5" customHeight="1">
      <c r="A35" s="20"/>
      <c r="B35" s="19"/>
      <c r="C35" s="19"/>
      <c r="D35" s="19"/>
      <c r="E35" s="19"/>
      <c r="F35" s="19"/>
      <c r="G35" s="19"/>
      <c r="H35" s="19"/>
      <c r="I35" s="21"/>
      <c r="J35" s="67"/>
      <c r="K35" s="68"/>
      <c r="L35" s="69"/>
      <c r="M35" s="64" t="s">
        <v>60</v>
      </c>
      <c r="N35" s="65"/>
      <c r="O35" s="22">
        <f t="shared" si="2"/>
        <v>10</v>
      </c>
    </row>
    <row r="36" spans="1:15" ht="19.5" customHeight="1">
      <c r="A36" s="56" t="s">
        <v>28</v>
      </c>
      <c r="B36" s="57"/>
      <c r="C36" s="58"/>
      <c r="D36" s="24">
        <f>IF(ISNA(VLOOKUP($C32,Stats,2,FALSE)),"0",VLOOKUP($C32,Stats,2,FALSE))</f>
        <v>8</v>
      </c>
      <c r="E36" s="26"/>
      <c r="F36" s="56" t="s">
        <v>27</v>
      </c>
      <c r="G36" s="52"/>
      <c r="H36" s="52"/>
      <c r="I36" s="25" t="str">
        <f>IF(COUNTIF(M32:N39,"Gromril Armor"),"4+",IF(COUNTIF(M32:N39,"Ithilmar Armor"),"5+",IF(COUNTIF(M32:N39,"Heavy Armor"),"5+",IF(COUNTIF(M32:N39,"Light Armor"),6,IF(COUNTIF(M32:N39,"Shield"),6,"-")))))</f>
        <v>-</v>
      </c>
      <c r="J36" s="67"/>
      <c r="K36" s="68"/>
      <c r="L36" s="69"/>
      <c r="M36" s="64" t="s">
        <v>87</v>
      </c>
      <c r="N36" s="65"/>
      <c r="O36" s="22">
        <f t="shared" si="2"/>
        <v>2</v>
      </c>
    </row>
    <row r="37" spans="1:15" ht="19.5" customHeight="1">
      <c r="A37" s="50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60"/>
      <c r="M37" s="64"/>
      <c r="N37" s="65"/>
      <c r="O37" s="22">
        <f t="shared" si="2"/>
        <v>0</v>
      </c>
    </row>
    <row r="38" spans="1:15" ht="12.7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3"/>
      <c r="M38" s="66"/>
      <c r="N38" s="66"/>
      <c r="O38" s="13"/>
    </row>
    <row r="39" spans="1:15" ht="15.75" thickBot="1">
      <c r="A39" s="53" t="s">
        <v>24</v>
      </c>
      <c r="B39" s="54"/>
      <c r="C39" s="24">
        <f>IF(ISNA(VLOOKUP($C32,Stats,3,FALSE)),0,VLOOKUP($C32,Stats,3,FALSE))</f>
        <v>35</v>
      </c>
      <c r="D39" s="4"/>
      <c r="E39" s="53" t="s">
        <v>25</v>
      </c>
      <c r="F39" s="54"/>
      <c r="G39" s="27">
        <f>IF(ISNUMBER(C39),SUM(O32:O39)+C39,0)</f>
        <v>77</v>
      </c>
      <c r="H39" s="4"/>
      <c r="I39" s="4"/>
      <c r="J39" s="4"/>
      <c r="K39" s="4"/>
      <c r="L39" s="4"/>
      <c r="M39" s="55"/>
      <c r="N39" s="55"/>
      <c r="O39" s="14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spans="1:15" ht="9.75" customHeight="1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9.5" customHeight="1">
      <c r="A48" s="95" t="s">
        <v>9</v>
      </c>
      <c r="B48" s="96"/>
      <c r="C48" s="92"/>
      <c r="D48" s="92"/>
      <c r="E48" s="92"/>
      <c r="F48" s="92"/>
      <c r="G48" s="92"/>
      <c r="H48" s="92"/>
      <c r="I48" s="92"/>
      <c r="J48" s="79" t="s">
        <v>11</v>
      </c>
      <c r="K48" s="80"/>
      <c r="L48" s="81"/>
      <c r="M48" s="71" t="s">
        <v>10</v>
      </c>
      <c r="N48" s="72"/>
      <c r="O48" s="10" t="s">
        <v>26</v>
      </c>
    </row>
    <row r="49" spans="1:15" ht="19.5" customHeight="1">
      <c r="A49" s="56" t="s">
        <v>20</v>
      </c>
      <c r="B49" s="97"/>
      <c r="C49" s="73" t="s">
        <v>140</v>
      </c>
      <c r="D49" s="73"/>
      <c r="E49" s="73"/>
      <c r="F49" s="73"/>
      <c r="G49" s="73"/>
      <c r="H49" s="73"/>
      <c r="I49" s="74"/>
      <c r="J49" s="75">
        <f>IF(ISNA(VLOOKUP($C49,Stats,13,FALSE)),"",VLOOKUP($C49,Stats,13,FALSE))</f>
        <v>0</v>
      </c>
      <c r="K49" s="76"/>
      <c r="L49" s="77"/>
      <c r="M49" s="64" t="s">
        <v>90</v>
      </c>
      <c r="N49" s="65"/>
      <c r="O49" s="22">
        <f aca="true" t="shared" si="3" ref="O49:O54">IF(ISNA(VLOOKUP(M49,MasterItems,2,FALSE)),0,VLOOKUP(M49,MasterItems,2,FALSE))</f>
        <v>10</v>
      </c>
    </row>
    <row r="50" spans="1:66" s="3" customFormat="1" ht="19.5" customHeight="1">
      <c r="A50" s="5" t="s">
        <v>0</v>
      </c>
      <c r="B50" s="6" t="s">
        <v>1</v>
      </c>
      <c r="C50" s="6" t="s">
        <v>2</v>
      </c>
      <c r="D50" s="6" t="s">
        <v>3</v>
      </c>
      <c r="E50" s="6" t="s">
        <v>4</v>
      </c>
      <c r="F50" s="6" t="s">
        <v>5</v>
      </c>
      <c r="G50" s="6" t="s">
        <v>6</v>
      </c>
      <c r="H50" s="6" t="s">
        <v>7</v>
      </c>
      <c r="I50" s="7" t="s">
        <v>8</v>
      </c>
      <c r="J50" s="70"/>
      <c r="K50" s="70"/>
      <c r="L50" s="70"/>
      <c r="M50" s="64" t="s">
        <v>430</v>
      </c>
      <c r="N50" s="65"/>
      <c r="O50" s="22">
        <f t="shared" si="3"/>
        <v>3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</row>
    <row r="51" spans="1:15" ht="19.5" customHeight="1">
      <c r="A51" s="24">
        <f>IF(ISNA(VLOOKUP($C49,Stats,4,FALSE)),"",VLOOKUP($C49,Stats,4,FALSE))</f>
        <v>4</v>
      </c>
      <c r="B51" s="24">
        <f>IF(ISNA(VLOOKUP($C49,Stats,5,FALSE)),"",VLOOKUP($C49,Stats,5,FALSE))</f>
        <v>4</v>
      </c>
      <c r="C51" s="24">
        <f>IF(ISNA(VLOOKUP($C49,Stats,6,FALSE)),"",VLOOKUP($C49,Stats,6,FALSE))</f>
        <v>3</v>
      </c>
      <c r="D51" s="24">
        <f>IF(ISNA(VLOOKUP($C49,Stats,7,FALSE)),"",VLOOKUP($C49,Stats,7,FALSE))</f>
        <v>3</v>
      </c>
      <c r="E51" s="24">
        <f>IF(ISNA(VLOOKUP($C49,Stats,8,FALSE)),"",VLOOKUP($C49,Stats,8,FALSE))</f>
        <v>3</v>
      </c>
      <c r="F51" s="24">
        <f>IF(ISNA(VLOOKUP($C49,Stats,9,FALSE)),"",VLOOKUP($C49,Stats,9,FALSE))</f>
        <v>1</v>
      </c>
      <c r="G51" s="24">
        <f>IF(ISNA(VLOOKUP($C49,Stats,10,FALSE)),"",VLOOKUP($C49,Stats,10,FALSE))</f>
        <v>3</v>
      </c>
      <c r="H51" s="24">
        <f>IF(ISNA(VLOOKUP($C49,Stats,11,FALSE)),"",VLOOKUP($C49,Stats,11,FALSE))</f>
        <v>1</v>
      </c>
      <c r="I51" s="24">
        <f>IF(ISNA(VLOOKUP($C49,Stats,12,FALSE)),"",VLOOKUP($C49,Stats,12,FALSE))</f>
        <v>7</v>
      </c>
      <c r="J51" s="70"/>
      <c r="K51" s="70"/>
      <c r="L51" s="70"/>
      <c r="M51" s="64" t="s">
        <v>41</v>
      </c>
      <c r="N51" s="65"/>
      <c r="O51" s="22">
        <f t="shared" si="3"/>
        <v>5</v>
      </c>
    </row>
    <row r="52" spans="1:15" ht="19.5" customHeight="1">
      <c r="A52" s="20"/>
      <c r="B52" s="19"/>
      <c r="C52" s="19"/>
      <c r="D52" s="19"/>
      <c r="E52" s="19"/>
      <c r="F52" s="19"/>
      <c r="G52" s="19"/>
      <c r="H52" s="19"/>
      <c r="I52" s="21"/>
      <c r="J52" s="67"/>
      <c r="K52" s="68"/>
      <c r="L52" s="69"/>
      <c r="M52" s="64"/>
      <c r="N52" s="65"/>
      <c r="O52" s="22">
        <f t="shared" si="3"/>
        <v>0</v>
      </c>
    </row>
    <row r="53" spans="1:15" ht="19.5" customHeight="1">
      <c r="A53" s="56" t="s">
        <v>28</v>
      </c>
      <c r="B53" s="57"/>
      <c r="C53" s="58"/>
      <c r="D53" s="24">
        <f>IF(ISNA(VLOOKUP($C49,Stats,2,FALSE)),"0",VLOOKUP($C49,Stats,2,FALSE))</f>
        <v>8</v>
      </c>
      <c r="E53" s="26"/>
      <c r="F53" s="56" t="s">
        <v>27</v>
      </c>
      <c r="G53" s="52"/>
      <c r="H53" s="52"/>
      <c r="I53" s="25" t="str">
        <f>IF(COUNTIF(M49:N56,"Gromril Armor"),"4+",IF(COUNTIF(M49:N56,"Ithilmar Armor"),"5+",IF(COUNTIF(M49:N56,"Heavy Armor"),"5+",IF(COUNTIF(M49:N56,"Light Armor"),6,IF(COUNTIF(M49:N56,"Shield"),6,"-")))))</f>
        <v>-</v>
      </c>
      <c r="J53" s="67"/>
      <c r="K53" s="68"/>
      <c r="L53" s="69"/>
      <c r="M53" s="64"/>
      <c r="N53" s="65"/>
      <c r="O53" s="22">
        <f t="shared" si="3"/>
        <v>0</v>
      </c>
    </row>
    <row r="54" spans="1:15" ht="19.5" customHeight="1">
      <c r="A54" s="50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60"/>
      <c r="M54" s="64"/>
      <c r="N54" s="65"/>
      <c r="O54" s="22">
        <f t="shared" si="3"/>
        <v>0</v>
      </c>
    </row>
    <row r="55" spans="1:15" ht="12.7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3"/>
      <c r="M55" s="66"/>
      <c r="N55" s="66"/>
      <c r="O55" s="13"/>
    </row>
    <row r="56" spans="1:15" ht="15.75" thickBot="1">
      <c r="A56" s="53" t="s">
        <v>24</v>
      </c>
      <c r="B56" s="54"/>
      <c r="C56" s="24">
        <f>IF(ISNA(VLOOKUP($C49,Stats,3,FALSE)),0,VLOOKUP($C49,Stats,3,FALSE))</f>
        <v>35</v>
      </c>
      <c r="D56" s="4"/>
      <c r="E56" s="53" t="s">
        <v>25</v>
      </c>
      <c r="F56" s="54"/>
      <c r="G56" s="27">
        <f>IF(ISNUMBER(C56),SUM(O49:O56)+C56,0)</f>
        <v>53</v>
      </c>
      <c r="H56" s="4"/>
      <c r="I56" s="4"/>
      <c r="J56" s="4"/>
      <c r="K56" s="4"/>
      <c r="L56" s="4"/>
      <c r="M56" s="55"/>
      <c r="N56" s="55"/>
      <c r="O56" s="14"/>
    </row>
    <row r="57" spans="1:15" ht="9.75" customHeight="1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9.5" customHeight="1">
      <c r="A58" s="95" t="s">
        <v>9</v>
      </c>
      <c r="B58" s="96"/>
      <c r="C58" s="92"/>
      <c r="D58" s="92"/>
      <c r="E58" s="92"/>
      <c r="F58" s="92"/>
      <c r="G58" s="92"/>
      <c r="H58" s="92"/>
      <c r="I58" s="92"/>
      <c r="J58" s="79" t="s">
        <v>11</v>
      </c>
      <c r="K58" s="80"/>
      <c r="L58" s="81"/>
      <c r="M58" s="71" t="s">
        <v>10</v>
      </c>
      <c r="N58" s="72"/>
      <c r="O58" s="10" t="s">
        <v>26</v>
      </c>
    </row>
    <row r="59" spans="1:15" ht="19.5" customHeight="1">
      <c r="A59" s="56" t="s">
        <v>20</v>
      </c>
      <c r="B59" s="97"/>
      <c r="C59" s="73"/>
      <c r="D59" s="73"/>
      <c r="E59" s="73"/>
      <c r="F59" s="73"/>
      <c r="G59" s="73"/>
      <c r="H59" s="73"/>
      <c r="I59" s="74"/>
      <c r="J59" s="75"/>
      <c r="K59" s="76"/>
      <c r="L59" s="77"/>
      <c r="M59" s="64"/>
      <c r="N59" s="65"/>
      <c r="O59" s="22">
        <f aca="true" t="shared" si="4" ref="O59:O64">IF(ISNA(VLOOKUP(M59,MasterItems,2,FALSE)),0,VLOOKUP(M59,MasterItems,2,FALSE))</f>
        <v>0</v>
      </c>
    </row>
    <row r="60" spans="1:66" s="3" customFormat="1" ht="19.5" customHeight="1">
      <c r="A60" s="5" t="s">
        <v>0</v>
      </c>
      <c r="B60" s="6" t="s">
        <v>1</v>
      </c>
      <c r="C60" s="6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7</v>
      </c>
      <c r="I60" s="7" t="s">
        <v>8</v>
      </c>
      <c r="J60" s="70"/>
      <c r="K60" s="70"/>
      <c r="L60" s="70"/>
      <c r="M60" s="64"/>
      <c r="N60" s="65"/>
      <c r="O60" s="22">
        <f t="shared" si="4"/>
        <v>0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</row>
    <row r="61" spans="1:15" ht="19.5" customHeight="1">
      <c r="A61" s="24">
        <f>IF(ISNA(VLOOKUP($C59,Stats,4,FALSE)),"",VLOOKUP($C59,Stats,4,FALSE))</f>
      </c>
      <c r="B61" s="24">
        <f>IF(ISNA(VLOOKUP($C59,Stats,5,FALSE)),"",VLOOKUP($C59,Stats,5,FALSE))</f>
      </c>
      <c r="C61" s="24">
        <f>IF(ISNA(VLOOKUP($C59,Stats,6,FALSE)),"",VLOOKUP($C59,Stats,6,FALSE))</f>
      </c>
      <c r="D61" s="24">
        <f>IF(ISNA(VLOOKUP($C59,Stats,7,FALSE)),"",VLOOKUP($C59,Stats,7,FALSE))</f>
      </c>
      <c r="E61" s="24">
        <f>IF(ISNA(VLOOKUP($C59,Stats,8,FALSE)),"",VLOOKUP($C59,Stats,8,FALSE))</f>
      </c>
      <c r="F61" s="24">
        <f>IF(ISNA(VLOOKUP($C59,Stats,9,FALSE)),"",VLOOKUP($C59,Stats,9,FALSE))</f>
      </c>
      <c r="G61" s="24">
        <f>IF(ISNA(VLOOKUP($C59,Stats,10,FALSE)),"",VLOOKUP($C59,Stats,10,FALSE))</f>
      </c>
      <c r="H61" s="24">
        <f>IF(ISNA(VLOOKUP($C59,Stats,11,FALSE)),"",VLOOKUP($C59,Stats,11,FALSE))</f>
      </c>
      <c r="I61" s="24">
        <f>IF(ISNA(VLOOKUP($C59,Stats,12,FALSE)),"",VLOOKUP($C59,Stats,12,FALSE))</f>
      </c>
      <c r="J61" s="70"/>
      <c r="K61" s="70"/>
      <c r="L61" s="70"/>
      <c r="M61" s="64"/>
      <c r="N61" s="65"/>
      <c r="O61" s="22">
        <f t="shared" si="4"/>
        <v>0</v>
      </c>
    </row>
    <row r="62" spans="1:15" ht="19.5" customHeight="1">
      <c r="A62" s="20"/>
      <c r="B62" s="19"/>
      <c r="C62" s="19"/>
      <c r="D62" s="19"/>
      <c r="E62" s="19"/>
      <c r="F62" s="19"/>
      <c r="G62" s="19"/>
      <c r="H62" s="19"/>
      <c r="I62" s="21"/>
      <c r="J62" s="67"/>
      <c r="K62" s="68"/>
      <c r="L62" s="69"/>
      <c r="M62" s="64"/>
      <c r="N62" s="65"/>
      <c r="O62" s="22">
        <f t="shared" si="4"/>
        <v>0</v>
      </c>
    </row>
    <row r="63" spans="1:15" ht="19.5" customHeight="1">
      <c r="A63" s="56" t="s">
        <v>28</v>
      </c>
      <c r="B63" s="57"/>
      <c r="C63" s="58"/>
      <c r="D63" s="24" t="str">
        <f>IF(ISNA(VLOOKUP($C59,Stats,2,FALSE)),"0",VLOOKUP($C59,Stats,2,FALSE))</f>
        <v>0</v>
      </c>
      <c r="E63" s="26"/>
      <c r="F63" s="56" t="s">
        <v>27</v>
      </c>
      <c r="G63" s="52"/>
      <c r="H63" s="52"/>
      <c r="I63" s="25" t="str">
        <f>IF(COUNTIF(M59:N66,"Gromril Armor"),"4+",IF(COUNTIF(M59:N66,"Ithilmar Armor"),"5+",IF(COUNTIF(M59:N66,"Heavy Armor"),"5+",IF(COUNTIF(M59:N66,"Light Armor"),6,IF(COUNTIF(M59:N66,"Shield"),6,"-")))))</f>
        <v>-</v>
      </c>
      <c r="J63" s="67"/>
      <c r="K63" s="68"/>
      <c r="L63" s="69"/>
      <c r="M63" s="64"/>
      <c r="N63" s="65"/>
      <c r="O63" s="22">
        <f t="shared" si="4"/>
        <v>0</v>
      </c>
    </row>
    <row r="64" spans="1:15" ht="19.5" customHeight="1">
      <c r="A64" s="5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60"/>
      <c r="M64" s="64"/>
      <c r="N64" s="65"/>
      <c r="O64" s="22">
        <f t="shared" si="4"/>
        <v>0</v>
      </c>
    </row>
    <row r="65" spans="1:15" ht="12.7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3"/>
      <c r="M65" s="66"/>
      <c r="N65" s="66"/>
      <c r="O65" s="13"/>
    </row>
    <row r="66" spans="1:15" ht="15.75" thickBot="1">
      <c r="A66" s="53" t="s">
        <v>24</v>
      </c>
      <c r="B66" s="54"/>
      <c r="C66" s="24">
        <f>IF(ISNA(VLOOKUP($C59,Stats,3,FALSE)),0,VLOOKUP($C59,Stats,3,FALSE))</f>
        <v>0</v>
      </c>
      <c r="D66" s="4"/>
      <c r="E66" s="53" t="s">
        <v>25</v>
      </c>
      <c r="F66" s="54"/>
      <c r="G66" s="27">
        <f>IF(ISNUMBER(C66),SUM(O59:O66)+C66,0)</f>
        <v>0</v>
      </c>
      <c r="H66" s="4"/>
      <c r="I66" s="4"/>
      <c r="J66" s="4"/>
      <c r="K66" s="4"/>
      <c r="L66" s="4"/>
      <c r="M66" s="55"/>
      <c r="N66" s="55"/>
      <c r="O66" s="14"/>
    </row>
    <row r="67" spans="1:15" ht="9.75" customHeight="1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9.5" customHeight="1">
      <c r="A68" s="95" t="s">
        <v>9</v>
      </c>
      <c r="B68" s="96"/>
      <c r="C68" s="92"/>
      <c r="D68" s="92"/>
      <c r="E68" s="92"/>
      <c r="F68" s="92"/>
      <c r="G68" s="92"/>
      <c r="H68" s="92"/>
      <c r="I68" s="92"/>
      <c r="J68" s="79" t="s">
        <v>11</v>
      </c>
      <c r="K68" s="80"/>
      <c r="L68" s="81"/>
      <c r="M68" s="71" t="s">
        <v>10</v>
      </c>
      <c r="N68" s="72"/>
      <c r="O68" s="10" t="s">
        <v>26</v>
      </c>
    </row>
    <row r="69" spans="1:15" ht="19.5" customHeight="1">
      <c r="A69" s="56" t="s">
        <v>20</v>
      </c>
      <c r="B69" s="97"/>
      <c r="C69" s="73"/>
      <c r="D69" s="73"/>
      <c r="E69" s="73"/>
      <c r="F69" s="73"/>
      <c r="G69" s="73"/>
      <c r="H69" s="73"/>
      <c r="I69" s="74"/>
      <c r="J69" s="75">
        <f>IF(ISNA(VLOOKUP($C69,Stats,13,FALSE)),"",VLOOKUP($C69,Stats,13,FALSE))</f>
      </c>
      <c r="K69" s="76"/>
      <c r="L69" s="77"/>
      <c r="M69" s="64"/>
      <c r="N69" s="65"/>
      <c r="O69" s="22">
        <f aca="true" t="shared" si="5" ref="O69:O74">IF(ISNA(VLOOKUP(M69,MasterItems,2,FALSE)),0,VLOOKUP(M69,MasterItems,2,FALSE))</f>
        <v>0</v>
      </c>
    </row>
    <row r="70" spans="1:66" s="3" customFormat="1" ht="19.5" customHeight="1">
      <c r="A70" s="5" t="s">
        <v>0</v>
      </c>
      <c r="B70" s="6" t="s">
        <v>1</v>
      </c>
      <c r="C70" s="6" t="s">
        <v>2</v>
      </c>
      <c r="D70" s="6" t="s">
        <v>3</v>
      </c>
      <c r="E70" s="6" t="s">
        <v>4</v>
      </c>
      <c r="F70" s="6" t="s">
        <v>5</v>
      </c>
      <c r="G70" s="6" t="s">
        <v>6</v>
      </c>
      <c r="H70" s="6" t="s">
        <v>7</v>
      </c>
      <c r="I70" s="7" t="s">
        <v>8</v>
      </c>
      <c r="J70" s="70"/>
      <c r="K70" s="70"/>
      <c r="L70" s="70"/>
      <c r="M70" s="64"/>
      <c r="N70" s="65"/>
      <c r="O70" s="22">
        <f t="shared" si="5"/>
        <v>0</v>
      </c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</row>
    <row r="71" spans="1:15" ht="19.5" customHeight="1">
      <c r="A71" s="24">
        <f>IF(ISNA(VLOOKUP($C69,Stats,4,FALSE)),"",VLOOKUP($C69,Stats,4,FALSE))</f>
      </c>
      <c r="B71" s="24">
        <f>IF(ISNA(VLOOKUP($C69,Stats,5,FALSE)),"",VLOOKUP($C69,Stats,5,FALSE))</f>
      </c>
      <c r="C71" s="24">
        <f>IF(ISNA(VLOOKUP($C69,Stats,6,FALSE)),"",VLOOKUP($C69,Stats,6,FALSE))</f>
      </c>
      <c r="D71" s="24">
        <f>IF(ISNA(VLOOKUP($C69,Stats,7,FALSE)),"",VLOOKUP($C69,Stats,7,FALSE))</f>
      </c>
      <c r="E71" s="24">
        <f>IF(ISNA(VLOOKUP($C69,Stats,8,FALSE)),"",VLOOKUP($C69,Stats,8,FALSE))</f>
      </c>
      <c r="F71" s="24">
        <f>IF(ISNA(VLOOKUP($C69,Stats,9,FALSE)),"",VLOOKUP($C69,Stats,9,FALSE))</f>
      </c>
      <c r="G71" s="24">
        <f>IF(ISNA(VLOOKUP($C69,Stats,10,FALSE)),"",VLOOKUP($C69,Stats,10,FALSE))</f>
      </c>
      <c r="H71" s="24">
        <f>IF(ISNA(VLOOKUP($C69,Stats,11,FALSE)),"",VLOOKUP($C69,Stats,11,FALSE))</f>
      </c>
      <c r="I71" s="24">
        <f>IF(ISNA(VLOOKUP($C69,Stats,12,FALSE)),"",VLOOKUP($C69,Stats,12,FALSE))</f>
      </c>
      <c r="J71" s="70"/>
      <c r="K71" s="70"/>
      <c r="L71" s="70"/>
      <c r="M71" s="64"/>
      <c r="N71" s="65"/>
      <c r="O71" s="22">
        <f t="shared" si="5"/>
        <v>0</v>
      </c>
    </row>
    <row r="72" spans="1:15" ht="19.5" customHeight="1">
      <c r="A72" s="20"/>
      <c r="B72" s="19"/>
      <c r="C72" s="19"/>
      <c r="D72" s="19"/>
      <c r="E72" s="19"/>
      <c r="F72" s="19"/>
      <c r="G72" s="19"/>
      <c r="H72" s="19"/>
      <c r="I72" s="21"/>
      <c r="J72" s="67"/>
      <c r="K72" s="68"/>
      <c r="L72" s="69"/>
      <c r="M72" s="64"/>
      <c r="N72" s="65"/>
      <c r="O72" s="22">
        <f t="shared" si="5"/>
        <v>0</v>
      </c>
    </row>
    <row r="73" spans="1:15" ht="19.5" customHeight="1">
      <c r="A73" s="56" t="s">
        <v>28</v>
      </c>
      <c r="B73" s="57"/>
      <c r="C73" s="58"/>
      <c r="D73" s="24" t="str">
        <f>IF(ISNA(VLOOKUP($C69,Stats,2,FALSE)),"0",VLOOKUP($C69,Stats,2,FALSE))</f>
        <v>0</v>
      </c>
      <c r="E73" s="26"/>
      <c r="F73" s="56" t="s">
        <v>27</v>
      </c>
      <c r="G73" s="52"/>
      <c r="H73" s="52"/>
      <c r="I73" s="25" t="str">
        <f>IF(COUNTIF(M69:N76,"Gromril Armor"),"4+",IF(COUNTIF(M69:N76,"Ithilmar Armor"),"5+",IF(COUNTIF(M69:N76,"Heavy Armor"),"5+",IF(COUNTIF(M69:N76,"Light Armor"),6,IF(COUNTIF(M69:N76,"Shield"),6,"-")))))</f>
        <v>-</v>
      </c>
      <c r="J73" s="67"/>
      <c r="K73" s="68"/>
      <c r="L73" s="69"/>
      <c r="M73" s="64"/>
      <c r="N73" s="65"/>
      <c r="O73" s="22">
        <f t="shared" si="5"/>
        <v>0</v>
      </c>
    </row>
    <row r="74" spans="1:15" ht="19.5" customHeight="1">
      <c r="A74" s="50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60"/>
      <c r="M74" s="64"/>
      <c r="N74" s="65"/>
      <c r="O74" s="22">
        <f t="shared" si="5"/>
        <v>0</v>
      </c>
    </row>
    <row r="75" spans="1:15" ht="12.75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3"/>
      <c r="M75" s="66"/>
      <c r="N75" s="66"/>
      <c r="O75" s="13"/>
    </row>
    <row r="76" spans="1:15" ht="15.75" thickBot="1">
      <c r="A76" s="53" t="s">
        <v>24</v>
      </c>
      <c r="B76" s="54"/>
      <c r="C76" s="24">
        <f>IF(ISNA(VLOOKUP($C69,Stats,3,FALSE)),0,VLOOKUP($C69,Stats,3,FALSE))</f>
        <v>0</v>
      </c>
      <c r="D76" s="4"/>
      <c r="E76" s="53" t="s">
        <v>25</v>
      </c>
      <c r="F76" s="54"/>
      <c r="G76" s="27">
        <f>IF(ISNUMBER(C76),SUM(O69:O76)+C76,0)</f>
        <v>0</v>
      </c>
      <c r="H76" s="4"/>
      <c r="I76" s="4"/>
      <c r="J76" s="4"/>
      <c r="K76" s="4"/>
      <c r="L76" s="4"/>
      <c r="M76" s="55"/>
      <c r="N76" s="55"/>
      <c r="O76" s="14"/>
    </row>
    <row r="77" spans="1:15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9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9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9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9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9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9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9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9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9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9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9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9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9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9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9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9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9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9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9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9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9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9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9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9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9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9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9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9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9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9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9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9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9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9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9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9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9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9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9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9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9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9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9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9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9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9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9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9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9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9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9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9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9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9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9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9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9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9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9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9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9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9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9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9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9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9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9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9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9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9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9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9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9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9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9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9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9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9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9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9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9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9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9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9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9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9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9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9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9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9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9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9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9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9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9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9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9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9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9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9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9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9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9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9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9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9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9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9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9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9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9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9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9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9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9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9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9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9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9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9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9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9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9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9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9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9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9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9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9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9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9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9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9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9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9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9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9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9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9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9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9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9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9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9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9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9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9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9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9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9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9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9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9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9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9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9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9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9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9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9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9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9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9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9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9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9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9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9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9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9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9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9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9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9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9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9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9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9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9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9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9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9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9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9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9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9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9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9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9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9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9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9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9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9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9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9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9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9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9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9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9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9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9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9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9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9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9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9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9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9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9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9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9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9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9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9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9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9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9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9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9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9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9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9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</sheetData>
  <sheetProtection/>
  <mergeCells count="164">
    <mergeCell ref="M5:O5"/>
    <mergeCell ref="A69:B69"/>
    <mergeCell ref="A64:L65"/>
    <mergeCell ref="C68:I68"/>
    <mergeCell ref="J68:L68"/>
    <mergeCell ref="A66:B66"/>
    <mergeCell ref="E66:F66"/>
    <mergeCell ref="F53:H53"/>
    <mergeCell ref="E39:F39"/>
    <mergeCell ref="A59:B59"/>
    <mergeCell ref="A68:B68"/>
    <mergeCell ref="A58:B58"/>
    <mergeCell ref="A54:L55"/>
    <mergeCell ref="C58:I58"/>
    <mergeCell ref="J58:L58"/>
    <mergeCell ref="C21:I21"/>
    <mergeCell ref="A48:B48"/>
    <mergeCell ref="A49:B49"/>
    <mergeCell ref="A39:B39"/>
    <mergeCell ref="A31:B31"/>
    <mergeCell ref="A32:B32"/>
    <mergeCell ref="A27:L28"/>
    <mergeCell ref="J23:L23"/>
    <mergeCell ref="A26:C26"/>
    <mergeCell ref="F26:H26"/>
    <mergeCell ref="C32:I32"/>
    <mergeCell ref="A29:B29"/>
    <mergeCell ref="A5:F5"/>
    <mergeCell ref="F4:J4"/>
    <mergeCell ref="K4:L4"/>
    <mergeCell ref="C12:I12"/>
    <mergeCell ref="G6:I6"/>
    <mergeCell ref="G5:I5"/>
    <mergeCell ref="A4:E4"/>
    <mergeCell ref="G8:I8"/>
    <mergeCell ref="G7:I7"/>
    <mergeCell ref="K8:O8"/>
    <mergeCell ref="M39:N39"/>
    <mergeCell ref="A8:D9"/>
    <mergeCell ref="E8:F9"/>
    <mergeCell ref="G9:I9"/>
    <mergeCell ref="A11:B11"/>
    <mergeCell ref="A12:B12"/>
    <mergeCell ref="A21:B21"/>
    <mergeCell ref="C11:I11"/>
    <mergeCell ref="J34:L34"/>
    <mergeCell ref="A22:B22"/>
    <mergeCell ref="C49:I49"/>
    <mergeCell ref="J49:L49"/>
    <mergeCell ref="M49:N49"/>
    <mergeCell ref="C48:I48"/>
    <mergeCell ref="J48:L48"/>
    <mergeCell ref="M48:N48"/>
    <mergeCell ref="A37:L38"/>
    <mergeCell ref="M37:N37"/>
    <mergeCell ref="M38:N38"/>
    <mergeCell ref="A36:C36"/>
    <mergeCell ref="F36:H36"/>
    <mergeCell ref="J36:L36"/>
    <mergeCell ref="M36:N36"/>
    <mergeCell ref="M34:N34"/>
    <mergeCell ref="J35:L35"/>
    <mergeCell ref="M27:N27"/>
    <mergeCell ref="M28:N28"/>
    <mergeCell ref="M35:N35"/>
    <mergeCell ref="J32:L32"/>
    <mergeCell ref="M32:N32"/>
    <mergeCell ref="J33:L33"/>
    <mergeCell ref="M33:N33"/>
    <mergeCell ref="C22:I22"/>
    <mergeCell ref="J22:L22"/>
    <mergeCell ref="M22:N22"/>
    <mergeCell ref="M26:N26"/>
    <mergeCell ref="J26:L26"/>
    <mergeCell ref="J25:L25"/>
    <mergeCell ref="M25:N25"/>
    <mergeCell ref="J24:L24"/>
    <mergeCell ref="M23:N23"/>
    <mergeCell ref="M24:N24"/>
    <mergeCell ref="C31:I31"/>
    <mergeCell ref="J31:L31"/>
    <mergeCell ref="M31:N31"/>
    <mergeCell ref="E29:F29"/>
    <mergeCell ref="M29:N29"/>
    <mergeCell ref="M15:N15"/>
    <mergeCell ref="J21:L21"/>
    <mergeCell ref="M21:N21"/>
    <mergeCell ref="M12:N12"/>
    <mergeCell ref="M13:N13"/>
    <mergeCell ref="M14:N14"/>
    <mergeCell ref="J12:L12"/>
    <mergeCell ref="J13:L13"/>
    <mergeCell ref="J14:L14"/>
    <mergeCell ref="J15:L15"/>
    <mergeCell ref="E19:F19"/>
    <mergeCell ref="M19:N19"/>
    <mergeCell ref="A17:L18"/>
    <mergeCell ref="A16:C16"/>
    <mergeCell ref="F16:H16"/>
    <mergeCell ref="M17:N17"/>
    <mergeCell ref="M18:N18"/>
    <mergeCell ref="J16:L16"/>
    <mergeCell ref="M16:N16"/>
    <mergeCell ref="A19:B19"/>
    <mergeCell ref="A1:O3"/>
    <mergeCell ref="J11:L11"/>
    <mergeCell ref="K6:O6"/>
    <mergeCell ref="M11:N11"/>
    <mergeCell ref="K7:O7"/>
    <mergeCell ref="A6:D7"/>
    <mergeCell ref="E6:F7"/>
    <mergeCell ref="M4:O4"/>
    <mergeCell ref="K9:O9"/>
    <mergeCell ref="J50:L50"/>
    <mergeCell ref="M50:N50"/>
    <mergeCell ref="J51:L51"/>
    <mergeCell ref="M51:N51"/>
    <mergeCell ref="A56:B56"/>
    <mergeCell ref="E56:F56"/>
    <mergeCell ref="M56:N56"/>
    <mergeCell ref="J52:L52"/>
    <mergeCell ref="M52:N52"/>
    <mergeCell ref="J53:L53"/>
    <mergeCell ref="M53:N53"/>
    <mergeCell ref="M54:N54"/>
    <mergeCell ref="M55:N55"/>
    <mergeCell ref="A53:C53"/>
    <mergeCell ref="A63:C63"/>
    <mergeCell ref="F63:H63"/>
    <mergeCell ref="M60:N60"/>
    <mergeCell ref="J61:L61"/>
    <mergeCell ref="M61:N61"/>
    <mergeCell ref="J62:L62"/>
    <mergeCell ref="M62:N62"/>
    <mergeCell ref="M63:N63"/>
    <mergeCell ref="J60:L60"/>
    <mergeCell ref="J63:L63"/>
    <mergeCell ref="M58:N58"/>
    <mergeCell ref="C59:I59"/>
    <mergeCell ref="J59:L59"/>
    <mergeCell ref="M59:N59"/>
    <mergeCell ref="C69:I69"/>
    <mergeCell ref="J69:L69"/>
    <mergeCell ref="M69:N69"/>
    <mergeCell ref="M66:N66"/>
    <mergeCell ref="M65:N65"/>
    <mergeCell ref="M68:N68"/>
    <mergeCell ref="M64:N64"/>
    <mergeCell ref="J72:L72"/>
    <mergeCell ref="M72:N72"/>
    <mergeCell ref="J70:L70"/>
    <mergeCell ref="M70:N70"/>
    <mergeCell ref="J71:L71"/>
    <mergeCell ref="M71:N71"/>
    <mergeCell ref="A76:B76"/>
    <mergeCell ref="E76:F76"/>
    <mergeCell ref="M76:N76"/>
    <mergeCell ref="A73:C73"/>
    <mergeCell ref="F73:H73"/>
    <mergeCell ref="A74:L75"/>
    <mergeCell ref="M74:N74"/>
    <mergeCell ref="M75:N75"/>
    <mergeCell ref="J73:L73"/>
    <mergeCell ref="M73:N73"/>
  </mergeCells>
  <dataValidations count="9">
    <dataValidation type="list" allowBlank="1" showInputMessage="1" showErrorMessage="1" sqref="M23:N23 M60:N60 M33:N33 M50:N50 M70:N70">
      <formula1>INDIRECT(VLOOKUP($C22,Stats,14,FALSE))</formula1>
    </dataValidation>
    <dataValidation type="list" allowBlank="1" showInputMessage="1" showErrorMessage="1" sqref="M22:N22 M59:N59 M49:N49 M32:N32 M69:N69">
      <formula1>INDIRECT(VLOOKUP($C22,Stats,14,FALSE))</formula1>
    </dataValidation>
    <dataValidation type="list" allowBlank="1" showInputMessage="1" showErrorMessage="1" sqref="M27:N27 M37:N37 M54:N54 M64:N64 M74:N74">
      <formula1>INDIRECT(VLOOKUP($C22,Stats,14,FALSE))</formula1>
    </dataValidation>
    <dataValidation type="list" allowBlank="1" showInputMessage="1" showErrorMessage="1" sqref="M24:N24 M61:N61 M34:N34 M51:N51 M71:N71">
      <formula1>INDIRECT(VLOOKUP($C22,Stats,14,FALSE))</formula1>
    </dataValidation>
    <dataValidation type="list" allowBlank="1" showInputMessage="1" showErrorMessage="1" sqref="M25:N25 M35:N35 M62:N62 M52:N52 M72:N72">
      <formula1>INDIRECT(VLOOKUP($C22,Stats,14,FALSE))</formula1>
    </dataValidation>
    <dataValidation type="list" allowBlank="1" showInputMessage="1" showErrorMessage="1" sqref="M26:N26 M36:N36 M53:N53 M63:N63 M73:N73">
      <formula1>INDIRECT(VLOOKUP($C22,Stats,14,FALSE))</formula1>
    </dataValidation>
    <dataValidation type="list" allowBlank="1" showInputMessage="1" showErrorMessage="1" sqref="M4:O4">
      <formula1>INDIRECT(Source)</formula1>
    </dataValidation>
    <dataValidation type="list" allowBlank="1" showInputMessage="1" showErrorMessage="1" sqref="C22:I22 C69:I69 C59:I59 C49:I49 C32:I32">
      <formula1>INDIRECT(ShortName)</formula1>
    </dataValidation>
    <dataValidation type="list" allowBlank="1" showInputMessage="1" showErrorMessage="1" sqref="M12:N17">
      <formula1>INDIRECT(VLOOKUP($C$12,Stats,14,FALSE))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Q17" sqref="Q17"/>
    </sheetView>
  </sheetViews>
  <sheetFormatPr defaultColWidth="9.140625" defaultRowHeight="12.75"/>
  <cols>
    <col min="1" max="9" width="4.7109375" style="2" customWidth="1"/>
    <col min="10" max="15" width="9.140625" style="2" customWidth="1"/>
  </cols>
  <sheetData>
    <row r="1" spans="1:15" ht="1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5" customHeight="1" thickBo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9.5" customHeight="1">
      <c r="A4" s="95" t="s">
        <v>21</v>
      </c>
      <c r="B4" s="96"/>
      <c r="C4" s="92"/>
      <c r="D4" s="92"/>
      <c r="E4" s="92"/>
      <c r="F4" s="92"/>
      <c r="G4" s="92"/>
      <c r="H4" s="92"/>
      <c r="I4" s="123"/>
      <c r="J4" s="79" t="s">
        <v>11</v>
      </c>
      <c r="K4" s="80"/>
      <c r="L4" s="81"/>
      <c r="M4" s="8" t="s">
        <v>10</v>
      </c>
      <c r="N4" s="9"/>
      <c r="O4" s="11" t="s">
        <v>26</v>
      </c>
    </row>
    <row r="5" spans="1:15" ht="19.5" customHeight="1">
      <c r="A5" s="56" t="s">
        <v>22</v>
      </c>
      <c r="B5" s="97"/>
      <c r="C5" s="17">
        <v>2</v>
      </c>
      <c r="D5" s="104" t="s">
        <v>23</v>
      </c>
      <c r="E5" s="97"/>
      <c r="F5" s="120" t="s">
        <v>142</v>
      </c>
      <c r="G5" s="121"/>
      <c r="H5" s="121"/>
      <c r="I5" s="121"/>
      <c r="J5" s="75">
        <f>IF(ISNA(VLOOKUP($F5,Stats,13,FALSE)),"",VLOOKUP($F5,Stats,13,FALSE))</f>
        <v>0</v>
      </c>
      <c r="K5" s="76"/>
      <c r="L5" s="77"/>
      <c r="M5" s="64" t="s">
        <v>430</v>
      </c>
      <c r="N5" s="65"/>
      <c r="O5" s="22">
        <f>IF(ISNA(VLOOKUP(M5,MasterItems,2,FALSE)),0,VLOOKUP(M5,MasterItems,2,FALSE))</f>
        <v>3</v>
      </c>
    </row>
    <row r="6" spans="1:15" s="3" customFormat="1" ht="19.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7" t="s">
        <v>8</v>
      </c>
      <c r="J6" s="115"/>
      <c r="K6" s="122"/>
      <c r="L6" s="122"/>
      <c r="M6" s="64" t="s">
        <v>428</v>
      </c>
      <c r="N6" s="65"/>
      <c r="O6" s="22">
        <f>IF(ISNA(VLOOKUP(M6,MasterItems,2,FALSE)),0,VLOOKUP(M6,MasterItems,2,FALSE))</f>
        <v>0</v>
      </c>
    </row>
    <row r="7" spans="1:17" ht="19.5" customHeight="1">
      <c r="A7" s="24">
        <f>IF(ISNA(VLOOKUP($F5,Stats,4,FALSE)),"",VLOOKUP($F5,Stats,4,FALSE))</f>
        <v>4</v>
      </c>
      <c r="B7" s="24">
        <f>IF(ISNA(VLOOKUP($F5,Stats,5,FALSE)),"",VLOOKUP($F5,Stats,5,FALSE))</f>
        <v>3</v>
      </c>
      <c r="C7" s="24">
        <f>IF(ISNA(VLOOKUP($F5,Stats,6,FALSE)),"",VLOOKUP($F5,Stats,6,FALSE))</f>
        <v>3</v>
      </c>
      <c r="D7" s="24">
        <f>IF(ISNA(VLOOKUP($F5,Stats,7,FALSE)),"",VLOOKUP($F5,Stats,7,FALSE))</f>
        <v>3</v>
      </c>
      <c r="E7" s="24">
        <f>IF(ISNA(VLOOKUP($F5,Stats,8,FALSE)),"",VLOOKUP($F5,Stats,8,FALSE))</f>
        <v>3</v>
      </c>
      <c r="F7" s="24">
        <f>IF(ISNA(VLOOKUP($F5,Stats,9,FALSE)),"",VLOOKUP($F5,Stats,9,FALSE))</f>
        <v>1</v>
      </c>
      <c r="G7" s="24">
        <f>IF(ISNA(VLOOKUP($F5,Stats,10,FALSE)),"",VLOOKUP($F5,Stats,10,FALSE))</f>
        <v>3</v>
      </c>
      <c r="H7" s="24">
        <f>IF(ISNA(VLOOKUP($F5,Stats,11,FALSE)),"",VLOOKUP($F5,Stats,11,FALSE))</f>
        <v>1</v>
      </c>
      <c r="I7" s="24">
        <f>IF(ISNA(VLOOKUP($F5,Stats,12,FALSE)),"",VLOOKUP($F5,Stats,12,FALSE))</f>
        <v>7</v>
      </c>
      <c r="J7" s="122"/>
      <c r="K7" s="122"/>
      <c r="L7" s="122"/>
      <c r="M7" s="64" t="s">
        <v>87</v>
      </c>
      <c r="N7" s="65"/>
      <c r="O7" s="22">
        <f>IF(ISNA(VLOOKUP(M7,MasterItems,2,FALSE)),0,VLOOKUP(M7,MasterItems,2,FALSE))</f>
        <v>2</v>
      </c>
      <c r="Q7" s="28"/>
    </row>
    <row r="8" spans="1:15" ht="15">
      <c r="A8" s="113" t="s">
        <v>29</v>
      </c>
      <c r="B8" s="114"/>
      <c r="C8" s="114"/>
      <c r="D8" s="114"/>
      <c r="E8" s="16">
        <v>0</v>
      </c>
      <c r="F8" s="56" t="s">
        <v>27</v>
      </c>
      <c r="G8" s="52"/>
      <c r="H8" s="52"/>
      <c r="I8" s="25" t="str">
        <f>IF(COUNTIF(M5:N10,"Gromril Armor"),"4+",IF(COUNTIF(M5:N10,"Ithilmar Armor"),"5+",IF(COUNTIF(M5:N10,"Heavy Armor"),"5+",IF(COUNTIF(M5:N10,"Light Armor"),6,IF(COUNTIF(M5:N10,"Shield"),6,"-")))))</f>
        <v>-</v>
      </c>
      <c r="J8" s="115"/>
      <c r="K8" s="115"/>
      <c r="L8" s="115"/>
      <c r="M8" s="64" t="s">
        <v>41</v>
      </c>
      <c r="N8" s="65"/>
      <c r="O8" s="22">
        <f>IF(ISNA(VLOOKUP(M8,MasterItems,2,FALSE)),0,VLOOKUP(M8,MasterItems,2,FALSE))</f>
        <v>5</v>
      </c>
    </row>
    <row r="9" spans="1:15" ht="15">
      <c r="A9" s="116"/>
      <c r="B9" s="117"/>
      <c r="C9" s="117"/>
      <c r="D9" s="117"/>
      <c r="E9" s="117"/>
      <c r="F9" s="118"/>
      <c r="G9" s="118"/>
      <c r="H9" s="118"/>
      <c r="I9" s="118"/>
      <c r="J9" s="119"/>
      <c r="K9" s="119"/>
      <c r="L9" s="119"/>
      <c r="M9" s="64"/>
      <c r="N9" s="65"/>
      <c r="O9" s="22">
        <f>IF(ISNA(VLOOKUP(M9,MasterItems,2,FALSE)),0,VLOOKUP(M9,MasterItems,2,FALSE))</f>
        <v>0</v>
      </c>
    </row>
    <row r="10" spans="1:20" ht="15.75" thickBot="1">
      <c r="A10" s="109" t="s">
        <v>24</v>
      </c>
      <c r="B10" s="110"/>
      <c r="C10" s="24">
        <f>IF(ISNA(VLOOKUP($F5,Stats,3,FALSE)),"",VLOOKUP($F5,Stats,3,FALSE))</f>
        <v>25</v>
      </c>
      <c r="D10" s="12"/>
      <c r="E10" s="12"/>
      <c r="F10" s="12"/>
      <c r="G10" s="12"/>
      <c r="H10" s="12"/>
      <c r="I10" s="12"/>
      <c r="J10" s="15" t="s">
        <v>25</v>
      </c>
      <c r="K10" s="25">
        <f>IF(ISNUMBER(C10),SUM(O5+O6+O7+O8+O9+C10)*C5,0)</f>
        <v>70</v>
      </c>
      <c r="L10" s="12"/>
      <c r="M10" s="111"/>
      <c r="N10" s="112"/>
      <c r="O10" s="18"/>
      <c r="T10" s="3"/>
    </row>
    <row r="11" ht="15.75" thickBot="1"/>
    <row r="12" spans="1:15" ht="19.5" customHeight="1">
      <c r="A12" s="95" t="s">
        <v>21</v>
      </c>
      <c r="B12" s="96"/>
      <c r="C12" s="92"/>
      <c r="D12" s="92"/>
      <c r="E12" s="92"/>
      <c r="F12" s="92"/>
      <c r="G12" s="92"/>
      <c r="H12" s="92"/>
      <c r="I12" s="123"/>
      <c r="J12" s="79" t="s">
        <v>11</v>
      </c>
      <c r="K12" s="80"/>
      <c r="L12" s="81"/>
      <c r="M12" s="8" t="s">
        <v>10</v>
      </c>
      <c r="N12" s="9"/>
      <c r="O12" s="11" t="s">
        <v>26</v>
      </c>
    </row>
    <row r="13" spans="1:15" ht="19.5" customHeight="1">
      <c r="A13" s="56" t="s">
        <v>22</v>
      </c>
      <c r="B13" s="97"/>
      <c r="C13" s="17">
        <v>3</v>
      </c>
      <c r="D13" s="104" t="s">
        <v>23</v>
      </c>
      <c r="E13" s="97"/>
      <c r="F13" s="120" t="s">
        <v>143</v>
      </c>
      <c r="G13" s="121"/>
      <c r="H13" s="121"/>
      <c r="I13" s="121"/>
      <c r="J13" s="75">
        <f>IF(ISNA(VLOOKUP($F13,Stats,13,FALSE)),"",VLOOKUP($F13,Stats,13,FALSE))</f>
        <v>0</v>
      </c>
      <c r="K13" s="76"/>
      <c r="L13" s="77"/>
      <c r="M13" s="64" t="s">
        <v>86</v>
      </c>
      <c r="N13" s="65"/>
      <c r="O13" s="22">
        <f>IF(ISNA(VLOOKUP(M13,MasterItems,2,FALSE)),0,VLOOKUP(M13,MasterItems,2,FALSE))</f>
        <v>15</v>
      </c>
    </row>
    <row r="14" spans="1:15" s="3" customFormat="1" ht="19.5" customHeight="1">
      <c r="A14" s="5" t="s">
        <v>0</v>
      </c>
      <c r="B14" s="6" t="s">
        <v>1</v>
      </c>
      <c r="C14" s="6" t="s">
        <v>2</v>
      </c>
      <c r="D14" s="6" t="s">
        <v>3</v>
      </c>
      <c r="E14" s="6" t="s">
        <v>4</v>
      </c>
      <c r="F14" s="6" t="s">
        <v>5</v>
      </c>
      <c r="G14" s="6" t="s">
        <v>6</v>
      </c>
      <c r="H14" s="6" t="s">
        <v>7</v>
      </c>
      <c r="I14" s="7" t="s">
        <v>8</v>
      </c>
      <c r="J14" s="115"/>
      <c r="K14" s="122"/>
      <c r="L14" s="122"/>
      <c r="M14" s="64" t="s">
        <v>428</v>
      </c>
      <c r="N14" s="65"/>
      <c r="O14" s="22">
        <f>IF(ISNA(VLOOKUP(M14,MasterItems,2,FALSE)),0,VLOOKUP(M14,MasterItems,2,FALSE))</f>
        <v>0</v>
      </c>
    </row>
    <row r="15" spans="1:17" ht="19.5" customHeight="1">
      <c r="A15" s="24">
        <f>IF(ISNA(VLOOKUP($F13,Stats,4,FALSE)),"",VLOOKUP($F13,Stats,4,FALSE))</f>
        <v>4</v>
      </c>
      <c r="B15" s="24">
        <f>IF(ISNA(VLOOKUP($F13,Stats,5,FALSE)),"",VLOOKUP($F13,Stats,5,FALSE))</f>
        <v>2</v>
      </c>
      <c r="C15" s="24">
        <f>IF(ISNA(VLOOKUP($F13,Stats,6,FALSE)),"",VLOOKUP($F13,Stats,6,FALSE))</f>
        <v>2</v>
      </c>
      <c r="D15" s="24">
        <f>IF(ISNA(VLOOKUP($F13,Stats,7,FALSE)),"",VLOOKUP($F13,Stats,7,FALSE))</f>
        <v>3</v>
      </c>
      <c r="E15" s="24">
        <f>IF(ISNA(VLOOKUP($F13,Stats,8,FALSE)),"",VLOOKUP($F13,Stats,8,FALSE))</f>
        <v>3</v>
      </c>
      <c r="F15" s="24">
        <f>IF(ISNA(VLOOKUP($F13,Stats,9,FALSE)),"",VLOOKUP($F13,Stats,9,FALSE))</f>
        <v>1</v>
      </c>
      <c r="G15" s="24">
        <f>IF(ISNA(VLOOKUP($F13,Stats,10,FALSE)),"",VLOOKUP($F13,Stats,10,FALSE))</f>
        <v>3</v>
      </c>
      <c r="H15" s="24">
        <f>IF(ISNA(VLOOKUP($F13,Stats,11,FALSE)),"",VLOOKUP($F13,Stats,11,FALSE))</f>
        <v>1</v>
      </c>
      <c r="I15" s="24">
        <f>IF(ISNA(VLOOKUP($F13,Stats,12,FALSE)),"",VLOOKUP($F13,Stats,12,FALSE))</f>
        <v>6</v>
      </c>
      <c r="J15" s="122"/>
      <c r="K15" s="122"/>
      <c r="L15" s="122"/>
      <c r="M15" s="64" t="s">
        <v>87</v>
      </c>
      <c r="N15" s="65"/>
      <c r="O15" s="22">
        <f>IF(ISNA(VLOOKUP(M15,MasterItems,2,FALSE)),0,VLOOKUP(M15,MasterItems,2,FALSE))</f>
        <v>2</v>
      </c>
      <c r="Q15" s="28"/>
    </row>
    <row r="16" spans="1:15" ht="15">
      <c r="A16" s="113" t="s">
        <v>29</v>
      </c>
      <c r="B16" s="114"/>
      <c r="C16" s="114"/>
      <c r="D16" s="114"/>
      <c r="E16" s="16">
        <v>0</v>
      </c>
      <c r="F16" s="56" t="s">
        <v>27</v>
      </c>
      <c r="G16" s="52"/>
      <c r="H16" s="52"/>
      <c r="I16" s="25" t="str">
        <f>IF(COUNTIF(M13:N18,"Gromril Armor"),"4+",IF(COUNTIF(M13:N18,"Ithilmar Armor"),"5+",IF(COUNTIF(M13:N18,"Heavy Armor"),"5+",IF(COUNTIF(M13:N18,"Light Armor"),6,IF(COUNTIF(M13:N18,"Shield"),6,"-")))))</f>
        <v>-</v>
      </c>
      <c r="J16" s="115"/>
      <c r="K16" s="115"/>
      <c r="L16" s="115"/>
      <c r="M16" s="64" t="s">
        <v>41</v>
      </c>
      <c r="N16" s="65"/>
      <c r="O16" s="22">
        <f>IF(ISNA(VLOOKUP(M16,MasterItems,2,FALSE)),0,VLOOKUP(M16,MasterItems,2,FALSE))</f>
        <v>5</v>
      </c>
    </row>
    <row r="17" spans="1:15" ht="15">
      <c r="A17" s="116"/>
      <c r="B17" s="117"/>
      <c r="C17" s="117"/>
      <c r="D17" s="117"/>
      <c r="E17" s="117"/>
      <c r="F17" s="118"/>
      <c r="G17" s="118"/>
      <c r="H17" s="118"/>
      <c r="I17" s="118"/>
      <c r="J17" s="119"/>
      <c r="K17" s="119"/>
      <c r="L17" s="119"/>
      <c r="M17" s="64"/>
      <c r="N17" s="65"/>
      <c r="O17" s="22">
        <f>IF(ISNA(VLOOKUP(M17,MasterItems,2,FALSE)),0,VLOOKUP(M17,MasterItems,2,FALSE))</f>
        <v>0</v>
      </c>
    </row>
    <row r="18" spans="1:20" ht="15.75" thickBot="1">
      <c r="A18" s="109" t="s">
        <v>24</v>
      </c>
      <c r="B18" s="110"/>
      <c r="C18" s="24">
        <f>IF(ISNA(VLOOKUP($F13,Stats,3,FALSE)),"",VLOOKUP($F13,Stats,3,FALSE))</f>
        <v>15</v>
      </c>
      <c r="D18" s="12"/>
      <c r="E18" s="12"/>
      <c r="F18" s="12"/>
      <c r="G18" s="12"/>
      <c r="H18" s="12"/>
      <c r="I18" s="12"/>
      <c r="J18" s="15" t="s">
        <v>25</v>
      </c>
      <c r="K18" s="25">
        <f>IF(ISNUMBER(C18),SUM(O13+O14+O15+O16+O17+C18)*C13,0)</f>
        <v>111</v>
      </c>
      <c r="L18" s="12"/>
      <c r="M18" s="111"/>
      <c r="N18" s="112"/>
      <c r="O18" s="18"/>
      <c r="T18" s="3"/>
    </row>
    <row r="19" ht="15.75" thickBot="1"/>
    <row r="20" spans="1:15" ht="19.5" customHeight="1">
      <c r="A20" s="95" t="s">
        <v>21</v>
      </c>
      <c r="B20" s="96"/>
      <c r="C20" s="92"/>
      <c r="D20" s="92"/>
      <c r="E20" s="92"/>
      <c r="F20" s="92"/>
      <c r="G20" s="92"/>
      <c r="H20" s="92"/>
      <c r="I20" s="123"/>
      <c r="J20" s="79" t="s">
        <v>11</v>
      </c>
      <c r="K20" s="80"/>
      <c r="L20" s="81"/>
      <c r="M20" s="8" t="s">
        <v>10</v>
      </c>
      <c r="N20" s="9"/>
      <c r="O20" s="11" t="s">
        <v>26</v>
      </c>
    </row>
    <row r="21" spans="1:15" ht="19.5" customHeight="1">
      <c r="A21" s="56" t="s">
        <v>22</v>
      </c>
      <c r="B21" s="97"/>
      <c r="C21" s="17"/>
      <c r="D21" s="104" t="s">
        <v>23</v>
      </c>
      <c r="E21" s="97"/>
      <c r="F21" s="120"/>
      <c r="G21" s="121"/>
      <c r="H21" s="121"/>
      <c r="I21" s="121"/>
      <c r="J21" s="75">
        <f>IF(ISNA(VLOOKUP($F21,Stats,13,FALSE)),"",VLOOKUP($F21,Stats,13,FALSE))</f>
      </c>
      <c r="K21" s="76"/>
      <c r="L21" s="77"/>
      <c r="M21" s="64"/>
      <c r="N21" s="65"/>
      <c r="O21" s="22">
        <f>IF(ISNA(VLOOKUP(M21,MasterItems,2,FALSE)),0,VLOOKUP(M21,MasterItems,2,FALSE))</f>
        <v>0</v>
      </c>
    </row>
    <row r="22" spans="1:15" s="3" customFormat="1" ht="19.5" customHeight="1">
      <c r="A22" s="5" t="s">
        <v>0</v>
      </c>
      <c r="B22" s="6" t="s">
        <v>1</v>
      </c>
      <c r="C22" s="6" t="s">
        <v>2</v>
      </c>
      <c r="D22" s="6" t="s">
        <v>3</v>
      </c>
      <c r="E22" s="6" t="s">
        <v>4</v>
      </c>
      <c r="F22" s="6" t="s">
        <v>5</v>
      </c>
      <c r="G22" s="6" t="s">
        <v>6</v>
      </c>
      <c r="H22" s="6" t="s">
        <v>7</v>
      </c>
      <c r="I22" s="7" t="s">
        <v>8</v>
      </c>
      <c r="J22" s="115"/>
      <c r="K22" s="122"/>
      <c r="L22" s="122"/>
      <c r="M22" s="64"/>
      <c r="N22" s="65"/>
      <c r="O22" s="22">
        <f>IF(ISNA(VLOOKUP(M22,MasterItems,2,FALSE)),0,VLOOKUP(M22,MasterItems,2,FALSE))</f>
        <v>0</v>
      </c>
    </row>
    <row r="23" spans="1:17" ht="19.5" customHeight="1">
      <c r="A23" s="24">
        <f>IF(ISNA(VLOOKUP($F21,Stats,4,FALSE)),"",VLOOKUP($F21,Stats,4,FALSE))</f>
      </c>
      <c r="B23" s="24">
        <f>IF(ISNA(VLOOKUP($F21,Stats,5,FALSE)),"",VLOOKUP($F21,Stats,5,FALSE))</f>
      </c>
      <c r="C23" s="24">
        <f>IF(ISNA(VLOOKUP($F21,Stats,6,FALSE)),"",VLOOKUP($F21,Stats,6,FALSE))</f>
      </c>
      <c r="D23" s="24">
        <f>IF(ISNA(VLOOKUP($F21,Stats,7,FALSE)),"",VLOOKUP($F21,Stats,7,FALSE))</f>
      </c>
      <c r="E23" s="24">
        <f>IF(ISNA(VLOOKUP($F21,Stats,8,FALSE)),"",VLOOKUP($F21,Stats,8,FALSE))</f>
      </c>
      <c r="F23" s="24">
        <f>IF(ISNA(VLOOKUP($F21,Stats,9,FALSE)),"",VLOOKUP($F21,Stats,9,FALSE))</f>
      </c>
      <c r="G23" s="24">
        <f>IF(ISNA(VLOOKUP($F21,Stats,10,FALSE)),"",VLOOKUP($F21,Stats,10,FALSE))</f>
      </c>
      <c r="H23" s="24">
        <f>IF(ISNA(VLOOKUP($F21,Stats,11,FALSE)),"",VLOOKUP($F21,Stats,11,FALSE))</f>
      </c>
      <c r="I23" s="24">
        <f>IF(ISNA(VLOOKUP($F21,Stats,12,FALSE)),"",VLOOKUP($F21,Stats,12,FALSE))</f>
      </c>
      <c r="J23" s="122"/>
      <c r="K23" s="122"/>
      <c r="L23" s="122"/>
      <c r="M23" s="64"/>
      <c r="N23" s="65"/>
      <c r="O23" s="22">
        <f>IF(ISNA(VLOOKUP(M23,MasterItems,2,FALSE)),0,VLOOKUP(M23,MasterItems,2,FALSE))</f>
        <v>0</v>
      </c>
      <c r="Q23" s="28"/>
    </row>
    <row r="24" spans="1:15" ht="15">
      <c r="A24" s="113" t="s">
        <v>29</v>
      </c>
      <c r="B24" s="114"/>
      <c r="C24" s="114"/>
      <c r="D24" s="114"/>
      <c r="E24" s="16">
        <v>0</v>
      </c>
      <c r="F24" s="56" t="s">
        <v>27</v>
      </c>
      <c r="G24" s="52"/>
      <c r="H24" s="52"/>
      <c r="I24" s="25" t="str">
        <f>IF(COUNTIF(M21:N26,"Gromril Armor"),"4+",IF(COUNTIF(M21:N26,"Ithilmar Armor"),"5+",IF(COUNTIF(M21:N26,"Heavy Armor"),"5+",IF(COUNTIF(M21:N26,"Light Armor"),6,IF(COUNTIF(M21:N26,"Shield"),6,"-")))))</f>
        <v>-</v>
      </c>
      <c r="J24" s="115"/>
      <c r="K24" s="115"/>
      <c r="L24" s="115"/>
      <c r="M24" s="64"/>
      <c r="N24" s="65"/>
      <c r="O24" s="22">
        <f>IF(ISNA(VLOOKUP(M24,MasterItems,2,FALSE)),0,VLOOKUP(M24,MasterItems,2,FALSE))</f>
        <v>0</v>
      </c>
    </row>
    <row r="25" spans="1:15" ht="15">
      <c r="A25" s="116"/>
      <c r="B25" s="117"/>
      <c r="C25" s="117"/>
      <c r="D25" s="117"/>
      <c r="E25" s="117"/>
      <c r="F25" s="118"/>
      <c r="G25" s="118"/>
      <c r="H25" s="118"/>
      <c r="I25" s="118"/>
      <c r="J25" s="119"/>
      <c r="K25" s="119"/>
      <c r="L25" s="119"/>
      <c r="M25" s="64"/>
      <c r="N25" s="65"/>
      <c r="O25" s="22">
        <f>IF(ISNA(VLOOKUP(M25,MasterItems,2,FALSE)),0,VLOOKUP(M25,MasterItems,2,FALSE))</f>
        <v>0</v>
      </c>
    </row>
    <row r="26" spans="1:20" ht="15.75" thickBot="1">
      <c r="A26" s="109" t="s">
        <v>24</v>
      </c>
      <c r="B26" s="110"/>
      <c r="C26" s="24">
        <f>IF(ISNA(VLOOKUP($F21,Stats,3,FALSE)),"",VLOOKUP($F21,Stats,3,FALSE))</f>
      </c>
      <c r="D26" s="12"/>
      <c r="E26" s="12"/>
      <c r="F26" s="12"/>
      <c r="G26" s="12"/>
      <c r="H26" s="12"/>
      <c r="I26" s="12"/>
      <c r="J26" s="15" t="s">
        <v>25</v>
      </c>
      <c r="K26" s="25">
        <f>IF(ISNUMBER(C26),SUM(O21+O22+O23+O24+O25+C26)*C21,0)</f>
        <v>0</v>
      </c>
      <c r="L26" s="12"/>
      <c r="M26" s="111"/>
      <c r="N26" s="112"/>
      <c r="O26" s="18"/>
      <c r="T26" s="3"/>
    </row>
    <row r="27" ht="15.75" thickBot="1"/>
    <row r="28" spans="1:15" ht="19.5" customHeight="1">
      <c r="A28" s="95" t="s">
        <v>21</v>
      </c>
      <c r="B28" s="96"/>
      <c r="C28" s="92"/>
      <c r="D28" s="92"/>
      <c r="E28" s="92"/>
      <c r="F28" s="92"/>
      <c r="G28" s="92"/>
      <c r="H28" s="92"/>
      <c r="I28" s="123"/>
      <c r="J28" s="79" t="s">
        <v>11</v>
      </c>
      <c r="K28" s="80"/>
      <c r="L28" s="81"/>
      <c r="M28" s="8" t="s">
        <v>10</v>
      </c>
      <c r="N28" s="9"/>
      <c r="O28" s="11" t="s">
        <v>26</v>
      </c>
    </row>
    <row r="29" spans="1:15" ht="19.5" customHeight="1">
      <c r="A29" s="56" t="s">
        <v>22</v>
      </c>
      <c r="B29" s="97"/>
      <c r="C29" s="17"/>
      <c r="D29" s="104" t="s">
        <v>23</v>
      </c>
      <c r="E29" s="97"/>
      <c r="F29" s="120"/>
      <c r="G29" s="121"/>
      <c r="H29" s="121"/>
      <c r="I29" s="121"/>
      <c r="J29" s="75">
        <f>IF(ISNA(VLOOKUP($F29,Stats,13,FALSE)),"",VLOOKUP($F29,Stats,13,FALSE))</f>
      </c>
      <c r="K29" s="76"/>
      <c r="L29" s="77"/>
      <c r="M29" s="64"/>
      <c r="N29" s="65"/>
      <c r="O29" s="22">
        <f>IF(ISNA(VLOOKUP(M29,MasterItems,2,FALSE)),0,VLOOKUP(M29,MasterItems,2,FALSE))</f>
        <v>0</v>
      </c>
    </row>
    <row r="30" spans="1:15" s="3" customFormat="1" ht="19.5" customHeight="1">
      <c r="A30" s="5" t="s">
        <v>0</v>
      </c>
      <c r="B30" s="6" t="s">
        <v>1</v>
      </c>
      <c r="C30" s="6" t="s">
        <v>2</v>
      </c>
      <c r="D30" s="6" t="s">
        <v>3</v>
      </c>
      <c r="E30" s="6" t="s">
        <v>4</v>
      </c>
      <c r="F30" s="6" t="s">
        <v>5</v>
      </c>
      <c r="G30" s="6" t="s">
        <v>6</v>
      </c>
      <c r="H30" s="6" t="s">
        <v>7</v>
      </c>
      <c r="I30" s="7" t="s">
        <v>8</v>
      </c>
      <c r="J30" s="115"/>
      <c r="K30" s="122"/>
      <c r="L30" s="122"/>
      <c r="M30" s="64"/>
      <c r="N30" s="65"/>
      <c r="O30" s="22">
        <f>IF(ISNA(VLOOKUP(M30,MasterItems,2,FALSE)),0,VLOOKUP(M30,MasterItems,2,FALSE))</f>
        <v>0</v>
      </c>
    </row>
    <row r="31" spans="1:17" ht="19.5" customHeight="1">
      <c r="A31" s="24">
        <f>IF(ISNA(VLOOKUP($F29,Stats,4,FALSE)),"",VLOOKUP($F29,Stats,4,FALSE))</f>
      </c>
      <c r="B31" s="24">
        <f>IF(ISNA(VLOOKUP($F29,Stats,5,FALSE)),"",VLOOKUP($F29,Stats,5,FALSE))</f>
      </c>
      <c r="C31" s="24">
        <f>IF(ISNA(VLOOKUP($F29,Stats,6,FALSE)),"",VLOOKUP($F29,Stats,6,FALSE))</f>
      </c>
      <c r="D31" s="24">
        <f>IF(ISNA(VLOOKUP($F29,Stats,7,FALSE)),"",VLOOKUP($F29,Stats,7,FALSE))</f>
      </c>
      <c r="E31" s="24">
        <f>IF(ISNA(VLOOKUP($F29,Stats,8,FALSE)),"",VLOOKUP($F29,Stats,8,FALSE))</f>
      </c>
      <c r="F31" s="24">
        <f>IF(ISNA(VLOOKUP($F29,Stats,9,FALSE)),"",VLOOKUP($F29,Stats,9,FALSE))</f>
      </c>
      <c r="G31" s="24">
        <f>IF(ISNA(VLOOKUP($F29,Stats,10,FALSE)),"",VLOOKUP($F29,Stats,10,FALSE))</f>
      </c>
      <c r="H31" s="24">
        <f>IF(ISNA(VLOOKUP($F29,Stats,11,FALSE)),"",VLOOKUP($F29,Stats,11,FALSE))</f>
      </c>
      <c r="I31" s="24">
        <f>IF(ISNA(VLOOKUP($F29,Stats,12,FALSE)),"",VLOOKUP($F29,Stats,12,FALSE))</f>
      </c>
      <c r="J31" s="122"/>
      <c r="K31" s="122"/>
      <c r="L31" s="122"/>
      <c r="M31" s="64"/>
      <c r="N31" s="65"/>
      <c r="O31" s="22">
        <f>IF(ISNA(VLOOKUP(M31,MasterItems,2,FALSE)),0,VLOOKUP(M31,MasterItems,2,FALSE))</f>
        <v>0</v>
      </c>
      <c r="Q31" s="28"/>
    </row>
    <row r="32" spans="1:15" ht="15">
      <c r="A32" s="113" t="s">
        <v>29</v>
      </c>
      <c r="B32" s="114"/>
      <c r="C32" s="114"/>
      <c r="D32" s="114"/>
      <c r="E32" s="16">
        <v>0</v>
      </c>
      <c r="F32" s="56" t="s">
        <v>27</v>
      </c>
      <c r="G32" s="52"/>
      <c r="H32" s="52"/>
      <c r="I32" s="25" t="str">
        <f>IF(COUNTIF(M29:N34,"Gromril Armor"),"4+",IF(COUNTIF(M29:N34,"Ithilmar Armor"),"5+",IF(COUNTIF(M29:N34,"Heavy Armor"),"5+",IF(COUNTIF(M29:N34,"Light Armor"),6,IF(COUNTIF(M29:N34,"Shield"),6,"-")))))</f>
        <v>-</v>
      </c>
      <c r="J32" s="115"/>
      <c r="K32" s="115"/>
      <c r="L32" s="115"/>
      <c r="M32" s="64"/>
      <c r="N32" s="65"/>
      <c r="O32" s="22">
        <f>IF(ISNA(VLOOKUP(M32,MasterItems,2,FALSE)),0,VLOOKUP(M32,MasterItems,2,FALSE))</f>
        <v>0</v>
      </c>
    </row>
    <row r="33" spans="1:15" ht="15">
      <c r="A33" s="116"/>
      <c r="B33" s="117"/>
      <c r="C33" s="117"/>
      <c r="D33" s="117"/>
      <c r="E33" s="117"/>
      <c r="F33" s="118"/>
      <c r="G33" s="118"/>
      <c r="H33" s="118"/>
      <c r="I33" s="118"/>
      <c r="J33" s="119"/>
      <c r="K33" s="119"/>
      <c r="L33" s="119"/>
      <c r="M33" s="64"/>
      <c r="N33" s="65"/>
      <c r="O33" s="22">
        <f>IF(ISNA(VLOOKUP(M33,MasterItems,2,FALSE)),0,VLOOKUP(M33,MasterItems,2,FALSE))</f>
        <v>0</v>
      </c>
    </row>
    <row r="34" spans="1:20" ht="15.75" thickBot="1">
      <c r="A34" s="109" t="s">
        <v>24</v>
      </c>
      <c r="B34" s="110"/>
      <c r="C34" s="24">
        <f>IF(ISNA(VLOOKUP($F29,Stats,3,FALSE)),"",VLOOKUP($F29,Stats,3,FALSE))</f>
      </c>
      <c r="D34" s="12"/>
      <c r="E34" s="12"/>
      <c r="F34" s="12"/>
      <c r="G34" s="12"/>
      <c r="H34" s="12"/>
      <c r="I34" s="12"/>
      <c r="J34" s="15" t="s">
        <v>25</v>
      </c>
      <c r="K34" s="25">
        <f>IF(ISNUMBER(C34),SUM(O29+O30+O31+O32+O33+C34)*C29,0)</f>
        <v>0</v>
      </c>
      <c r="L34" s="12"/>
      <c r="M34" s="111"/>
      <c r="N34" s="112"/>
      <c r="O34" s="18"/>
      <c r="T34" s="3"/>
    </row>
    <row r="35" ht="15.75" thickBot="1"/>
    <row r="36" spans="1:15" ht="19.5" customHeight="1">
      <c r="A36" s="95" t="s">
        <v>21</v>
      </c>
      <c r="B36" s="96"/>
      <c r="C36" s="92"/>
      <c r="D36" s="92"/>
      <c r="E36" s="92"/>
      <c r="F36" s="92"/>
      <c r="G36" s="92"/>
      <c r="H36" s="92"/>
      <c r="I36" s="123"/>
      <c r="J36" s="79" t="s">
        <v>11</v>
      </c>
      <c r="K36" s="80"/>
      <c r="L36" s="81"/>
      <c r="M36" s="8" t="s">
        <v>10</v>
      </c>
      <c r="N36" s="9"/>
      <c r="O36" s="11" t="s">
        <v>26</v>
      </c>
    </row>
    <row r="37" spans="1:15" ht="19.5" customHeight="1">
      <c r="A37" s="56" t="s">
        <v>22</v>
      </c>
      <c r="B37" s="97"/>
      <c r="C37" s="17"/>
      <c r="D37" s="104" t="s">
        <v>23</v>
      </c>
      <c r="E37" s="97"/>
      <c r="F37" s="120"/>
      <c r="G37" s="121"/>
      <c r="H37" s="121"/>
      <c r="I37" s="121"/>
      <c r="J37" s="75">
        <f>IF(ISNA(VLOOKUP($F37,Stats,13,FALSE)),"",VLOOKUP($F37,Stats,13,FALSE))</f>
      </c>
      <c r="K37" s="76"/>
      <c r="L37" s="77"/>
      <c r="M37" s="64"/>
      <c r="N37" s="65"/>
      <c r="O37" s="22">
        <f>IF(ISNA(VLOOKUP(M37,MasterItems,2,FALSE)),0,VLOOKUP(M37,MasterItems,2,FALSE))</f>
        <v>0</v>
      </c>
    </row>
    <row r="38" spans="1:15" s="3" customFormat="1" ht="19.5" customHeight="1">
      <c r="A38" s="5" t="s">
        <v>0</v>
      </c>
      <c r="B38" s="6" t="s">
        <v>1</v>
      </c>
      <c r="C38" s="6" t="s">
        <v>2</v>
      </c>
      <c r="D38" s="6" t="s">
        <v>3</v>
      </c>
      <c r="E38" s="6" t="s">
        <v>4</v>
      </c>
      <c r="F38" s="6" t="s">
        <v>5</v>
      </c>
      <c r="G38" s="6" t="s">
        <v>6</v>
      </c>
      <c r="H38" s="6" t="s">
        <v>7</v>
      </c>
      <c r="I38" s="7" t="s">
        <v>8</v>
      </c>
      <c r="J38" s="115"/>
      <c r="K38" s="122"/>
      <c r="L38" s="122"/>
      <c r="M38" s="64"/>
      <c r="N38" s="65"/>
      <c r="O38" s="22">
        <f>IF(ISNA(VLOOKUP(M38,MasterItems,2,FALSE)),0,VLOOKUP(M38,MasterItems,2,FALSE))</f>
        <v>0</v>
      </c>
    </row>
    <row r="39" spans="1:17" ht="19.5" customHeight="1">
      <c r="A39" s="24">
        <f>IF(ISNA(VLOOKUP($F37,Stats,4,FALSE)),"",VLOOKUP($F37,Stats,4,FALSE))</f>
      </c>
      <c r="B39" s="24">
        <f>IF(ISNA(VLOOKUP($F37,Stats,5,FALSE)),"",VLOOKUP($F37,Stats,5,FALSE))</f>
      </c>
      <c r="C39" s="24">
        <f>IF(ISNA(VLOOKUP($F37,Stats,6,FALSE)),"",VLOOKUP($F37,Stats,6,FALSE))</f>
      </c>
      <c r="D39" s="24">
        <f>IF(ISNA(VLOOKUP($F37,Stats,7,FALSE)),"",VLOOKUP($F37,Stats,7,FALSE))</f>
      </c>
      <c r="E39" s="24">
        <f>IF(ISNA(VLOOKUP($F37,Stats,8,FALSE)),"",VLOOKUP($F37,Stats,8,FALSE))</f>
      </c>
      <c r="F39" s="24">
        <f>IF(ISNA(VLOOKUP($F37,Stats,9,FALSE)),"",VLOOKUP($F37,Stats,9,FALSE))</f>
      </c>
      <c r="G39" s="24">
        <f>IF(ISNA(VLOOKUP($F37,Stats,10,FALSE)),"",VLOOKUP($F37,Stats,10,FALSE))</f>
      </c>
      <c r="H39" s="24">
        <f>IF(ISNA(VLOOKUP($F37,Stats,11,FALSE)),"",VLOOKUP($F37,Stats,11,FALSE))</f>
      </c>
      <c r="I39" s="24">
        <f>IF(ISNA(VLOOKUP($F37,Stats,12,FALSE)),"",VLOOKUP($F37,Stats,12,FALSE))</f>
      </c>
      <c r="J39" s="122"/>
      <c r="K39" s="122"/>
      <c r="L39" s="122"/>
      <c r="M39" s="64"/>
      <c r="N39" s="65"/>
      <c r="O39" s="22">
        <f>IF(ISNA(VLOOKUP(M39,MasterItems,2,FALSE)),0,VLOOKUP(M39,MasterItems,2,FALSE))</f>
        <v>0</v>
      </c>
      <c r="Q39" s="28"/>
    </row>
    <row r="40" spans="1:15" ht="15">
      <c r="A40" s="113" t="s">
        <v>29</v>
      </c>
      <c r="B40" s="114"/>
      <c r="C40" s="114"/>
      <c r="D40" s="114"/>
      <c r="E40" s="16">
        <v>0</v>
      </c>
      <c r="F40" s="56" t="s">
        <v>27</v>
      </c>
      <c r="G40" s="52"/>
      <c r="H40" s="52"/>
      <c r="I40" s="25" t="str">
        <f>IF(COUNTIF(M37:N42,"Gromril Armor"),"4+",IF(COUNTIF(M37:N42,"Ithilmar Armor"),"5+",IF(COUNTIF(M37:N42,"Heavy Armor"),"5+",IF(COUNTIF(M37:N42,"Light Armor"),6,IF(COUNTIF(M37:N42,"Shield"),6,"-")))))</f>
        <v>-</v>
      </c>
      <c r="J40" s="115"/>
      <c r="K40" s="115"/>
      <c r="L40" s="115"/>
      <c r="M40" s="64"/>
      <c r="N40" s="65"/>
      <c r="O40" s="22">
        <f>IF(ISNA(VLOOKUP(M40,MasterItems,2,FALSE)),0,VLOOKUP(M40,MasterItems,2,FALSE))</f>
        <v>0</v>
      </c>
    </row>
    <row r="41" spans="1:15" ht="15">
      <c r="A41" s="116"/>
      <c r="B41" s="117"/>
      <c r="C41" s="117"/>
      <c r="D41" s="117"/>
      <c r="E41" s="117"/>
      <c r="F41" s="118"/>
      <c r="G41" s="118"/>
      <c r="H41" s="118"/>
      <c r="I41" s="118"/>
      <c r="J41" s="119"/>
      <c r="K41" s="119"/>
      <c r="L41" s="119"/>
      <c r="M41" s="64"/>
      <c r="N41" s="65"/>
      <c r="O41" s="22">
        <f>IF(ISNA(VLOOKUP(M41,MasterItems,2,FALSE)),0,VLOOKUP(M41,MasterItems,2,FALSE))</f>
        <v>0</v>
      </c>
    </row>
    <row r="42" spans="1:20" ht="15.75" thickBot="1">
      <c r="A42" s="109" t="s">
        <v>24</v>
      </c>
      <c r="B42" s="110"/>
      <c r="C42" s="24">
        <f>IF(ISNA(VLOOKUP($F37,Stats,3,FALSE)),"",VLOOKUP($F37,Stats,3,FALSE))</f>
      </c>
      <c r="D42" s="12"/>
      <c r="E42" s="12"/>
      <c r="F42" s="12"/>
      <c r="G42" s="12"/>
      <c r="H42" s="12"/>
      <c r="I42" s="12"/>
      <c r="J42" s="15" t="s">
        <v>25</v>
      </c>
      <c r="K42" s="25">
        <f>IF(ISNUMBER(C42),SUM(O37+O38+O39+O40+O41+C42)*C37,0)</f>
        <v>0</v>
      </c>
      <c r="L42" s="12"/>
      <c r="M42" s="111"/>
      <c r="N42" s="112"/>
      <c r="O42" s="18"/>
      <c r="T42" s="3"/>
    </row>
  </sheetData>
  <sheetProtection/>
  <mergeCells count="106">
    <mergeCell ref="F8:H8"/>
    <mergeCell ref="F16:H16"/>
    <mergeCell ref="F24:H24"/>
    <mergeCell ref="F32:H32"/>
    <mergeCell ref="M17:N17"/>
    <mergeCell ref="M13:N13"/>
    <mergeCell ref="A20:B20"/>
    <mergeCell ref="C20:I20"/>
    <mergeCell ref="J20:L20"/>
    <mergeCell ref="A18:B18"/>
    <mergeCell ref="J15:L15"/>
    <mergeCell ref="M15:N15"/>
    <mergeCell ref="C4:I4"/>
    <mergeCell ref="A5:B5"/>
    <mergeCell ref="M18:N18"/>
    <mergeCell ref="J5:L5"/>
    <mergeCell ref="J6:L6"/>
    <mergeCell ref="A16:D16"/>
    <mergeCell ref="J16:L16"/>
    <mergeCell ref="M16:N16"/>
    <mergeCell ref="A17:I17"/>
    <mergeCell ref="J17:L17"/>
    <mergeCell ref="A1:O3"/>
    <mergeCell ref="J4:L4"/>
    <mergeCell ref="A9:I9"/>
    <mergeCell ref="J9:L9"/>
    <mergeCell ref="J7:L7"/>
    <mergeCell ref="J8:L8"/>
    <mergeCell ref="M5:N5"/>
    <mergeCell ref="A4:B4"/>
    <mergeCell ref="D5:E5"/>
    <mergeCell ref="F5:I5"/>
    <mergeCell ref="M6:N6"/>
    <mergeCell ref="M7:N7"/>
    <mergeCell ref="J13:L13"/>
    <mergeCell ref="J14:L14"/>
    <mergeCell ref="M14:N14"/>
    <mergeCell ref="M8:N8"/>
    <mergeCell ref="M9:N9"/>
    <mergeCell ref="J21:L21"/>
    <mergeCell ref="A13:B13"/>
    <mergeCell ref="D13:E13"/>
    <mergeCell ref="F13:I13"/>
    <mergeCell ref="A8:D8"/>
    <mergeCell ref="A10:B10"/>
    <mergeCell ref="M10:N10"/>
    <mergeCell ref="M21:N21"/>
    <mergeCell ref="A12:B12"/>
    <mergeCell ref="C12:I12"/>
    <mergeCell ref="J12:L12"/>
    <mergeCell ref="A21:B21"/>
    <mergeCell ref="D21:E21"/>
    <mergeCell ref="F21:I21"/>
    <mergeCell ref="J22:L22"/>
    <mergeCell ref="M22:N22"/>
    <mergeCell ref="J23:L23"/>
    <mergeCell ref="M23:N23"/>
    <mergeCell ref="A24:D24"/>
    <mergeCell ref="J24:L24"/>
    <mergeCell ref="M24:N24"/>
    <mergeCell ref="A25:I25"/>
    <mergeCell ref="J25:L25"/>
    <mergeCell ref="M25:N25"/>
    <mergeCell ref="A29:B29"/>
    <mergeCell ref="D29:E29"/>
    <mergeCell ref="F29:I29"/>
    <mergeCell ref="J29:L29"/>
    <mergeCell ref="A26:B26"/>
    <mergeCell ref="M26:N26"/>
    <mergeCell ref="A28:B28"/>
    <mergeCell ref="C28:I28"/>
    <mergeCell ref="J28:L28"/>
    <mergeCell ref="M29:N29"/>
    <mergeCell ref="J30:L30"/>
    <mergeCell ref="M30:N30"/>
    <mergeCell ref="J31:L31"/>
    <mergeCell ref="M31:N31"/>
    <mergeCell ref="A34:B34"/>
    <mergeCell ref="M34:N34"/>
    <mergeCell ref="A36:B36"/>
    <mergeCell ref="C36:I36"/>
    <mergeCell ref="J36:L36"/>
    <mergeCell ref="A32:D32"/>
    <mergeCell ref="J32:L32"/>
    <mergeCell ref="M32:N32"/>
    <mergeCell ref="A33:I33"/>
    <mergeCell ref="J33:L33"/>
    <mergeCell ref="M33:N33"/>
    <mergeCell ref="M37:N37"/>
    <mergeCell ref="J38:L38"/>
    <mergeCell ref="M38:N38"/>
    <mergeCell ref="J39:L39"/>
    <mergeCell ref="M39:N39"/>
    <mergeCell ref="A37:B37"/>
    <mergeCell ref="D37:E37"/>
    <mergeCell ref="F37:I37"/>
    <mergeCell ref="J37:L37"/>
    <mergeCell ref="A42:B42"/>
    <mergeCell ref="M42:N42"/>
    <mergeCell ref="A40:D40"/>
    <mergeCell ref="J40:L40"/>
    <mergeCell ref="M40:N40"/>
    <mergeCell ref="A41:I41"/>
    <mergeCell ref="J41:L41"/>
    <mergeCell ref="M41:N41"/>
    <mergeCell ref="F40:H40"/>
  </mergeCells>
  <dataValidations count="7">
    <dataValidation type="list" allowBlank="1" showInputMessage="1" showErrorMessage="1" sqref="M26:N26 M18:N18 M10:N10 M34:N34 M42:N42">
      <formula1>Items</formula1>
    </dataValidation>
    <dataValidation type="list" allowBlank="1" showInputMessage="1" showErrorMessage="1" sqref="F5:I5 F29:I29 F13:I13 F21:I21 F37:I37">
      <formula1>INDIRECT(ShortHench)</formula1>
    </dataValidation>
    <dataValidation type="list" allowBlank="1" showInputMessage="1" showErrorMessage="1" sqref="M9:N9 M17:N17 M25:N25 M33:N33 M41:N41">
      <formula1>INDIRECT(VLOOKUP($F5,Stats,14,FALSE))</formula1>
    </dataValidation>
    <dataValidation type="list" allowBlank="1" showInputMessage="1" showErrorMessage="1" sqref="M5:N5 M13:N13 M21:N21 M29:N29 M37:N37">
      <formula1>INDIRECT(VLOOKUP($F5,Stats,14,FALSE))</formula1>
    </dataValidation>
    <dataValidation type="list" allowBlank="1" showInputMessage="1" showErrorMessage="1" sqref="M6:N6 M14:N14 M22:N22 M30:N30 M38:N38">
      <formula1>INDIRECT(VLOOKUP($F5,Stats,14,FALSE))</formula1>
    </dataValidation>
    <dataValidation type="list" allowBlank="1" showInputMessage="1" showErrorMessage="1" sqref="M7:N7 M15:N15 M23:N23 M31:N31 M39:N39">
      <formula1>INDIRECT(VLOOKUP($F5,Stats,14,FALSE))</formula1>
    </dataValidation>
    <dataValidation type="list" allowBlank="1" showInputMessage="1" showErrorMessage="1" sqref="M8:N8 M16:N16 M24:N24 M32:N32 M40:N40">
      <formula1>INDIRECT(VLOOKUP($F5,Stats,14,FALSE))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98"/>
  <sheetViews>
    <sheetView zoomScalePageLayoutView="0" workbookViewId="0" topLeftCell="A42">
      <selection activeCell="E61" sqref="E61"/>
    </sheetView>
  </sheetViews>
  <sheetFormatPr defaultColWidth="9.140625" defaultRowHeight="12.75"/>
  <cols>
    <col min="1" max="1" width="26.00390625" style="0" bestFit="1" customWidth="1"/>
    <col min="4" max="4" width="19.57421875" style="0" bestFit="1" customWidth="1"/>
    <col min="5" max="5" width="22.140625" style="0" bestFit="1" customWidth="1"/>
    <col min="6" max="6" width="19.00390625" style="0" bestFit="1" customWidth="1"/>
    <col min="7" max="7" width="17.421875" style="0" bestFit="1" customWidth="1"/>
    <col min="8" max="8" width="16.7109375" style="0" bestFit="1" customWidth="1"/>
    <col min="12" max="12" width="19.00390625" style="0" bestFit="1" customWidth="1"/>
    <col min="13" max="13" width="3.28125" style="0" bestFit="1" customWidth="1"/>
    <col min="14" max="14" width="4.8515625" style="0" bestFit="1" customWidth="1"/>
    <col min="15" max="15" width="3.00390625" style="0" bestFit="1" customWidth="1"/>
    <col min="16" max="16" width="4.140625" style="0" bestFit="1" customWidth="1"/>
    <col min="17" max="17" width="3.57421875" style="0" bestFit="1" customWidth="1"/>
    <col min="18" max="18" width="2.28125" style="0" bestFit="1" customWidth="1"/>
    <col min="19" max="19" width="2.00390625" style="0" bestFit="1" customWidth="1"/>
    <col min="20" max="20" width="2.8515625" style="0" bestFit="1" customWidth="1"/>
    <col min="21" max="21" width="2.00390625" style="0" bestFit="1" customWidth="1"/>
    <col min="22" max="22" width="2.28125" style="0" bestFit="1" customWidth="1"/>
    <col min="23" max="23" width="3.28125" style="0" bestFit="1" customWidth="1"/>
    <col min="24" max="24" width="14.57421875" style="0" customWidth="1"/>
    <col min="25" max="25" width="21.7109375" style="0" bestFit="1" customWidth="1"/>
    <col min="26" max="26" width="5.57421875" style="0" bestFit="1" customWidth="1"/>
    <col min="27" max="27" width="21.00390625" style="0" bestFit="1" customWidth="1"/>
    <col min="28" max="28" width="23.7109375" style="0" bestFit="1" customWidth="1"/>
    <col min="29" max="31" width="21.00390625" style="0" bestFit="1" customWidth="1"/>
    <col min="32" max="32" width="18.57421875" style="0" bestFit="1" customWidth="1"/>
    <col min="33" max="34" width="22.8515625" style="0" bestFit="1" customWidth="1"/>
  </cols>
  <sheetData>
    <row r="1" spans="1:5" ht="12.75">
      <c r="A1" s="23" t="s">
        <v>338</v>
      </c>
      <c r="D1" s="23" t="s">
        <v>191</v>
      </c>
      <c r="E1" s="23" t="s">
        <v>113</v>
      </c>
    </row>
    <row r="2" spans="1:32" ht="12.75">
      <c r="A2" s="32" t="s">
        <v>194</v>
      </c>
      <c r="D2" t="s">
        <v>192</v>
      </c>
      <c r="E2" t="s">
        <v>105</v>
      </c>
      <c r="F2" t="s">
        <v>234</v>
      </c>
      <c r="G2" t="s">
        <v>180</v>
      </c>
      <c r="H2" t="s">
        <v>175</v>
      </c>
      <c r="L2" s="23"/>
      <c r="M2" s="23" t="s">
        <v>117</v>
      </c>
      <c r="N2" s="23" t="s">
        <v>26</v>
      </c>
      <c r="O2" s="23" t="s">
        <v>0</v>
      </c>
      <c r="P2" s="23" t="s">
        <v>1</v>
      </c>
      <c r="Q2" s="23" t="s">
        <v>2</v>
      </c>
      <c r="R2" s="23" t="s">
        <v>3</v>
      </c>
      <c r="S2" s="23" t="s">
        <v>4</v>
      </c>
      <c r="T2" s="23" t="s">
        <v>5</v>
      </c>
      <c r="U2" s="23" t="s">
        <v>6</v>
      </c>
      <c r="V2" s="23" t="s">
        <v>7</v>
      </c>
      <c r="W2" s="23" t="s">
        <v>119</v>
      </c>
      <c r="X2" s="23" t="s">
        <v>420</v>
      </c>
      <c r="Y2" s="23" t="s">
        <v>421</v>
      </c>
      <c r="Z2" s="23"/>
      <c r="AA2" s="23" t="s">
        <v>438</v>
      </c>
      <c r="AB2" s="23" t="s">
        <v>441</v>
      </c>
      <c r="AC2" s="23" t="s">
        <v>439</v>
      </c>
      <c r="AD2" s="23" t="s">
        <v>440</v>
      </c>
      <c r="AE2" s="23" t="s">
        <v>447</v>
      </c>
      <c r="AF2" s="23" t="s">
        <v>448</v>
      </c>
    </row>
    <row r="3" spans="4:32" ht="12.75">
      <c r="D3" t="s">
        <v>202</v>
      </c>
      <c r="E3" t="s">
        <v>106</v>
      </c>
      <c r="F3" t="s">
        <v>235</v>
      </c>
      <c r="G3" t="s">
        <v>170</v>
      </c>
      <c r="H3" t="s">
        <v>176</v>
      </c>
      <c r="L3" s="34" t="s">
        <v>114</v>
      </c>
      <c r="M3" s="34">
        <v>20</v>
      </c>
      <c r="N3" s="34">
        <v>70</v>
      </c>
      <c r="O3" s="34">
        <v>4</v>
      </c>
      <c r="P3" s="34">
        <v>4</v>
      </c>
      <c r="Q3" s="34">
        <v>4</v>
      </c>
      <c r="R3" s="34">
        <v>3</v>
      </c>
      <c r="S3" s="34">
        <v>3</v>
      </c>
      <c r="T3" s="34">
        <v>1</v>
      </c>
      <c r="U3" s="34">
        <v>3</v>
      </c>
      <c r="V3" s="34">
        <v>1</v>
      </c>
      <c r="W3" s="34">
        <v>8</v>
      </c>
      <c r="X3" s="38" t="s">
        <v>188</v>
      </c>
      <c r="Y3" s="29" t="s">
        <v>438</v>
      </c>
      <c r="Z3" s="29"/>
      <c r="AA3" t="s">
        <v>30</v>
      </c>
      <c r="AB3" t="s">
        <v>30</v>
      </c>
      <c r="AC3" t="s">
        <v>129</v>
      </c>
      <c r="AD3" t="s">
        <v>30</v>
      </c>
      <c r="AE3" t="s">
        <v>30</v>
      </c>
      <c r="AF3" t="s">
        <v>30</v>
      </c>
    </row>
    <row r="4" spans="1:32" ht="12.75">
      <c r="A4" t="s">
        <v>184</v>
      </c>
      <c r="D4" t="s">
        <v>193</v>
      </c>
      <c r="E4" t="s">
        <v>108</v>
      </c>
      <c r="F4" t="s">
        <v>235</v>
      </c>
      <c r="G4" t="s">
        <v>170</v>
      </c>
      <c r="H4" t="s">
        <v>176</v>
      </c>
      <c r="L4" s="30" t="s">
        <v>115</v>
      </c>
      <c r="M4" s="30">
        <v>8</v>
      </c>
      <c r="N4" s="30">
        <v>90</v>
      </c>
      <c r="O4" s="30">
        <v>5</v>
      </c>
      <c r="P4" s="30">
        <v>4</v>
      </c>
      <c r="Q4" s="30">
        <v>0</v>
      </c>
      <c r="R4" s="30">
        <v>4</v>
      </c>
      <c r="S4" s="30">
        <v>4</v>
      </c>
      <c r="T4" s="30">
        <v>2</v>
      </c>
      <c r="U4" s="30">
        <v>4</v>
      </c>
      <c r="V4" s="30">
        <v>2</v>
      </c>
      <c r="W4" s="30">
        <v>7</v>
      </c>
      <c r="X4" s="39" t="s">
        <v>189</v>
      </c>
      <c r="Y4" s="29" t="s">
        <v>439</v>
      </c>
      <c r="Z4" s="29"/>
      <c r="AA4" t="s">
        <v>32</v>
      </c>
      <c r="AB4" t="s">
        <v>32</v>
      </c>
      <c r="AC4" t="s">
        <v>127</v>
      </c>
      <c r="AD4" t="s">
        <v>32</v>
      </c>
      <c r="AE4" t="s">
        <v>428</v>
      </c>
      <c r="AF4" t="s">
        <v>428</v>
      </c>
    </row>
    <row r="5" spans="1:32" ht="12.75">
      <c r="A5" t="str">
        <f>VLOOKUP(Heroes!M4,Warbands,3,FALSE)</f>
        <v>SisterHeroes</v>
      </c>
      <c r="D5" t="s">
        <v>194</v>
      </c>
      <c r="E5" t="s">
        <v>107</v>
      </c>
      <c r="F5" t="s">
        <v>235</v>
      </c>
      <c r="G5" t="s">
        <v>170</v>
      </c>
      <c r="H5" t="s">
        <v>176</v>
      </c>
      <c r="L5" s="30" t="s">
        <v>124</v>
      </c>
      <c r="M5" s="30">
        <v>0</v>
      </c>
      <c r="N5" s="30">
        <v>25</v>
      </c>
      <c r="O5" s="30">
        <v>4</v>
      </c>
      <c r="P5" s="30">
        <v>3</v>
      </c>
      <c r="Q5" s="30">
        <v>3</v>
      </c>
      <c r="R5" s="30">
        <v>3</v>
      </c>
      <c r="S5" s="30">
        <v>3</v>
      </c>
      <c r="T5" s="30">
        <v>1</v>
      </c>
      <c r="U5" s="30">
        <v>3</v>
      </c>
      <c r="V5" s="30">
        <v>1</v>
      </c>
      <c r="W5" s="30">
        <v>7</v>
      </c>
      <c r="X5" s="39" t="s">
        <v>122</v>
      </c>
      <c r="Y5" s="29" t="s">
        <v>440</v>
      </c>
      <c r="Z5" s="29"/>
      <c r="AA5" t="s">
        <v>39</v>
      </c>
      <c r="AB5" t="s">
        <v>428</v>
      </c>
      <c r="AC5" t="s">
        <v>125</v>
      </c>
      <c r="AD5" t="s">
        <v>39</v>
      </c>
      <c r="AE5" t="s">
        <v>94</v>
      </c>
      <c r="AF5" t="s">
        <v>436</v>
      </c>
    </row>
    <row r="6" spans="1:32" ht="12.75">
      <c r="A6" t="str">
        <f>VLOOKUP(Heroes!M4,Warbands,4,FALSE)</f>
        <v>SisterHench</v>
      </c>
      <c r="E6" t="s">
        <v>109</v>
      </c>
      <c r="F6" t="s">
        <v>236</v>
      </c>
      <c r="G6" t="s">
        <v>171</v>
      </c>
      <c r="H6" t="s">
        <v>177</v>
      </c>
      <c r="L6" t="s">
        <v>116</v>
      </c>
      <c r="M6">
        <v>0</v>
      </c>
      <c r="N6">
        <v>35</v>
      </c>
      <c r="O6">
        <v>4</v>
      </c>
      <c r="P6">
        <v>2</v>
      </c>
      <c r="Q6">
        <v>2</v>
      </c>
      <c r="R6">
        <v>4</v>
      </c>
      <c r="S6">
        <v>3</v>
      </c>
      <c r="T6">
        <v>1</v>
      </c>
      <c r="U6">
        <v>3</v>
      </c>
      <c r="V6">
        <v>1</v>
      </c>
      <c r="W6">
        <v>6</v>
      </c>
      <c r="X6" s="40" t="s">
        <v>123</v>
      </c>
      <c r="Y6" s="29" t="s">
        <v>441</v>
      </c>
      <c r="Z6" s="29"/>
      <c r="AA6" t="s">
        <v>428</v>
      </c>
      <c r="AB6" t="s">
        <v>432</v>
      </c>
      <c r="AC6" t="s">
        <v>132</v>
      </c>
      <c r="AD6" t="s">
        <v>428</v>
      </c>
      <c r="AE6" t="s">
        <v>52</v>
      </c>
      <c r="AF6" t="s">
        <v>94</v>
      </c>
    </row>
    <row r="7" spans="5:32" ht="12.75">
      <c r="E7" t="s">
        <v>110</v>
      </c>
      <c r="F7" t="s">
        <v>237</v>
      </c>
      <c r="G7" t="s">
        <v>172</v>
      </c>
      <c r="H7" t="s">
        <v>183</v>
      </c>
      <c r="L7" t="s">
        <v>118</v>
      </c>
      <c r="M7">
        <v>0</v>
      </c>
      <c r="N7">
        <v>25</v>
      </c>
      <c r="O7">
        <v>4</v>
      </c>
      <c r="P7">
        <v>3</v>
      </c>
      <c r="Q7">
        <v>3</v>
      </c>
      <c r="R7">
        <v>3</v>
      </c>
      <c r="S7">
        <v>3</v>
      </c>
      <c r="T7">
        <v>1</v>
      </c>
      <c r="U7">
        <v>3</v>
      </c>
      <c r="V7">
        <v>1</v>
      </c>
      <c r="W7">
        <v>7</v>
      </c>
      <c r="X7" s="40"/>
      <c r="Y7" s="29" t="s">
        <v>438</v>
      </c>
      <c r="Z7" s="29"/>
      <c r="AA7" t="s">
        <v>432</v>
      </c>
      <c r="AB7" t="s">
        <v>52</v>
      </c>
      <c r="AC7" t="s">
        <v>126</v>
      </c>
      <c r="AD7" t="s">
        <v>432</v>
      </c>
      <c r="AE7" t="s">
        <v>56</v>
      </c>
      <c r="AF7" t="s">
        <v>88</v>
      </c>
    </row>
    <row r="8" spans="1:32" ht="12.75">
      <c r="A8" s="23" t="s">
        <v>104</v>
      </c>
      <c r="B8" s="23" t="s">
        <v>26</v>
      </c>
      <c r="E8" t="s">
        <v>111</v>
      </c>
      <c r="F8" t="s">
        <v>238</v>
      </c>
      <c r="G8" t="s">
        <v>173</v>
      </c>
      <c r="H8" t="s">
        <v>178</v>
      </c>
      <c r="L8" t="s">
        <v>437</v>
      </c>
      <c r="M8">
        <v>0</v>
      </c>
      <c r="N8">
        <v>45</v>
      </c>
      <c r="O8">
        <v>4</v>
      </c>
      <c r="P8">
        <v>4</v>
      </c>
      <c r="Q8">
        <v>3</v>
      </c>
      <c r="R8">
        <v>3</v>
      </c>
      <c r="S8">
        <v>4</v>
      </c>
      <c r="T8">
        <v>2</v>
      </c>
      <c r="U8">
        <v>3</v>
      </c>
      <c r="V8">
        <v>1</v>
      </c>
      <c r="W8">
        <v>7</v>
      </c>
      <c r="X8" s="40"/>
      <c r="Y8" s="29" t="s">
        <v>441</v>
      </c>
      <c r="Z8" s="29"/>
      <c r="AA8" t="s">
        <v>430</v>
      </c>
      <c r="AB8" t="s">
        <v>430</v>
      </c>
      <c r="AC8" t="s">
        <v>133</v>
      </c>
      <c r="AD8" t="s">
        <v>430</v>
      </c>
      <c r="AE8" t="s">
        <v>102</v>
      </c>
      <c r="AF8" t="s">
        <v>87</v>
      </c>
    </row>
    <row r="9" spans="1:32" ht="12.75">
      <c r="A9" t="s">
        <v>30</v>
      </c>
      <c r="B9">
        <v>2</v>
      </c>
      <c r="E9" t="s">
        <v>112</v>
      </c>
      <c r="F9" t="s">
        <v>239</v>
      </c>
      <c r="G9" t="s">
        <v>174</v>
      </c>
      <c r="H9" t="s">
        <v>179</v>
      </c>
      <c r="X9" s="40"/>
      <c r="Y9" s="29"/>
      <c r="Z9" s="29"/>
      <c r="AA9" t="s">
        <v>59</v>
      </c>
      <c r="AB9" t="s">
        <v>59</v>
      </c>
      <c r="AC9" t="s">
        <v>131</v>
      </c>
      <c r="AD9" t="s">
        <v>59</v>
      </c>
      <c r="AE9" t="s">
        <v>50</v>
      </c>
      <c r="AF9" t="s">
        <v>68</v>
      </c>
    </row>
    <row r="10" spans="1:32" ht="12.75">
      <c r="A10" t="s">
        <v>31</v>
      </c>
      <c r="B10">
        <v>50</v>
      </c>
      <c r="D10" s="30" t="s">
        <v>202</v>
      </c>
      <c r="E10" t="s">
        <v>195</v>
      </c>
      <c r="F10" t="s">
        <v>240</v>
      </c>
      <c r="G10" t="s">
        <v>203</v>
      </c>
      <c r="H10" t="s">
        <v>204</v>
      </c>
      <c r="L10" s="34" t="s">
        <v>134</v>
      </c>
      <c r="M10" s="34">
        <v>20</v>
      </c>
      <c r="N10" s="34">
        <v>60</v>
      </c>
      <c r="O10" s="34">
        <v>4</v>
      </c>
      <c r="P10" s="34">
        <v>4</v>
      </c>
      <c r="Q10" s="34">
        <v>4</v>
      </c>
      <c r="R10" s="34">
        <v>3</v>
      </c>
      <c r="S10" s="34">
        <v>3</v>
      </c>
      <c r="T10" s="34">
        <v>1</v>
      </c>
      <c r="U10" s="34">
        <v>4</v>
      </c>
      <c r="V10" s="34">
        <v>1</v>
      </c>
      <c r="W10" s="34">
        <v>8</v>
      </c>
      <c r="X10" s="38" t="s">
        <v>120</v>
      </c>
      <c r="Y10" s="29" t="s">
        <v>433</v>
      </c>
      <c r="Z10" s="29"/>
      <c r="AA10" t="s">
        <v>60</v>
      </c>
      <c r="AB10" t="s">
        <v>60</v>
      </c>
      <c r="AC10" t="s">
        <v>130</v>
      </c>
      <c r="AD10" t="s">
        <v>60</v>
      </c>
      <c r="AE10" t="s">
        <v>88</v>
      </c>
      <c r="AF10" t="s">
        <v>84</v>
      </c>
    </row>
    <row r="11" spans="1:32" ht="12.75">
      <c r="A11" t="s">
        <v>32</v>
      </c>
      <c r="B11">
        <v>5</v>
      </c>
      <c r="E11" t="s">
        <v>196</v>
      </c>
      <c r="F11" t="s">
        <v>241</v>
      </c>
      <c r="G11" t="s">
        <v>465</v>
      </c>
      <c r="H11" t="s">
        <v>466</v>
      </c>
      <c r="L11" s="30" t="s">
        <v>181</v>
      </c>
      <c r="M11" s="30">
        <v>8</v>
      </c>
      <c r="N11" s="30">
        <v>35</v>
      </c>
      <c r="O11" s="30">
        <v>4</v>
      </c>
      <c r="P11" s="30">
        <v>4</v>
      </c>
      <c r="Q11" s="30">
        <v>3</v>
      </c>
      <c r="R11" s="30">
        <v>3</v>
      </c>
      <c r="S11" s="30">
        <v>3</v>
      </c>
      <c r="T11" s="30">
        <v>1</v>
      </c>
      <c r="U11" s="30">
        <v>3</v>
      </c>
      <c r="V11" s="30">
        <v>1</v>
      </c>
      <c r="W11" s="30">
        <v>7</v>
      </c>
      <c r="X11" s="39"/>
      <c r="Y11" s="29" t="s">
        <v>433</v>
      </c>
      <c r="Z11" s="29"/>
      <c r="AA11" t="s">
        <v>68</v>
      </c>
      <c r="AB11" t="s">
        <v>68</v>
      </c>
      <c r="AC11" t="s">
        <v>128</v>
      </c>
      <c r="AD11" t="s">
        <v>68</v>
      </c>
      <c r="AE11" t="s">
        <v>87</v>
      </c>
      <c r="AF11" t="s">
        <v>60</v>
      </c>
    </row>
    <row r="12" spans="1:31" ht="12.75">
      <c r="A12" t="s">
        <v>33</v>
      </c>
      <c r="B12">
        <v>15</v>
      </c>
      <c r="E12" t="s">
        <v>197</v>
      </c>
      <c r="F12" t="s">
        <v>243</v>
      </c>
      <c r="G12" t="s">
        <v>244</v>
      </c>
      <c r="H12" t="s">
        <v>245</v>
      </c>
      <c r="L12" s="30" t="s">
        <v>182</v>
      </c>
      <c r="M12" s="30">
        <v>0</v>
      </c>
      <c r="N12" s="30">
        <v>15</v>
      </c>
      <c r="O12" s="30">
        <v>4</v>
      </c>
      <c r="P12" s="30">
        <v>2</v>
      </c>
      <c r="Q12" s="30">
        <v>2</v>
      </c>
      <c r="R12" s="30">
        <v>3</v>
      </c>
      <c r="S12" s="30">
        <v>3</v>
      </c>
      <c r="T12" s="30">
        <v>1</v>
      </c>
      <c r="U12" s="30">
        <v>3</v>
      </c>
      <c r="V12" s="30">
        <v>1</v>
      </c>
      <c r="W12" s="30">
        <v>6</v>
      </c>
      <c r="X12" s="39"/>
      <c r="Y12" s="29" t="s">
        <v>433</v>
      </c>
      <c r="Z12" s="29"/>
      <c r="AA12" t="s">
        <v>431</v>
      </c>
      <c r="AB12" t="s">
        <v>431</v>
      </c>
      <c r="AD12" t="s">
        <v>431</v>
      </c>
      <c r="AE12" t="s">
        <v>449</v>
      </c>
    </row>
    <row r="13" spans="1:31" ht="12.75">
      <c r="A13" t="s">
        <v>34</v>
      </c>
      <c r="B13">
        <v>10</v>
      </c>
      <c r="E13" t="s">
        <v>198</v>
      </c>
      <c r="F13" t="s">
        <v>246</v>
      </c>
      <c r="G13" t="s">
        <v>247</v>
      </c>
      <c r="H13" t="s">
        <v>248</v>
      </c>
      <c r="L13" t="s">
        <v>135</v>
      </c>
      <c r="M13">
        <v>0</v>
      </c>
      <c r="N13">
        <v>25</v>
      </c>
      <c r="O13">
        <v>4</v>
      </c>
      <c r="P13">
        <v>3</v>
      </c>
      <c r="Q13">
        <v>3</v>
      </c>
      <c r="R13">
        <v>3</v>
      </c>
      <c r="S13">
        <v>3</v>
      </c>
      <c r="T13">
        <v>1</v>
      </c>
      <c r="U13">
        <v>3</v>
      </c>
      <c r="V13">
        <v>1</v>
      </c>
      <c r="W13">
        <v>7</v>
      </c>
      <c r="X13" s="40"/>
      <c r="Y13" s="29" t="s">
        <v>433</v>
      </c>
      <c r="Z13" s="29"/>
      <c r="AA13" t="s">
        <v>84</v>
      </c>
      <c r="AB13" t="s">
        <v>84</v>
      </c>
      <c r="AD13" t="s">
        <v>129</v>
      </c>
      <c r="AE13" t="s">
        <v>36</v>
      </c>
    </row>
    <row r="14" spans="1:31" ht="12.75">
      <c r="A14" t="s">
        <v>35</v>
      </c>
      <c r="B14">
        <v>30</v>
      </c>
      <c r="E14" t="s">
        <v>199</v>
      </c>
      <c r="F14" t="s">
        <v>249</v>
      </c>
      <c r="G14" t="s">
        <v>250</v>
      </c>
      <c r="H14" t="s">
        <v>251</v>
      </c>
      <c r="L14" t="s">
        <v>136</v>
      </c>
      <c r="M14">
        <v>0</v>
      </c>
      <c r="N14">
        <v>25</v>
      </c>
      <c r="O14">
        <v>4</v>
      </c>
      <c r="P14">
        <v>3</v>
      </c>
      <c r="Q14">
        <v>3</v>
      </c>
      <c r="R14">
        <v>3</v>
      </c>
      <c r="S14">
        <v>3</v>
      </c>
      <c r="T14">
        <v>1</v>
      </c>
      <c r="U14">
        <v>3</v>
      </c>
      <c r="V14">
        <v>1</v>
      </c>
      <c r="W14">
        <v>7</v>
      </c>
      <c r="X14" s="40"/>
      <c r="Y14" s="29" t="s">
        <v>434</v>
      </c>
      <c r="Z14" s="29"/>
      <c r="AA14" t="s">
        <v>85</v>
      </c>
      <c r="AB14" t="s">
        <v>94</v>
      </c>
      <c r="AD14" t="s">
        <v>127</v>
      </c>
      <c r="AE14" t="s">
        <v>100</v>
      </c>
    </row>
    <row r="15" spans="1:31" ht="12.75">
      <c r="A15" t="s">
        <v>445</v>
      </c>
      <c r="B15">
        <v>10</v>
      </c>
      <c r="E15" t="s">
        <v>200</v>
      </c>
      <c r="F15" t="s">
        <v>252</v>
      </c>
      <c r="G15" t="s">
        <v>253</v>
      </c>
      <c r="H15" t="s">
        <v>254</v>
      </c>
      <c r="L15" t="s">
        <v>137</v>
      </c>
      <c r="M15">
        <v>0</v>
      </c>
      <c r="N15">
        <v>35</v>
      </c>
      <c r="O15">
        <v>4</v>
      </c>
      <c r="P15">
        <v>4</v>
      </c>
      <c r="Q15">
        <v>3</v>
      </c>
      <c r="R15">
        <v>3</v>
      </c>
      <c r="S15">
        <v>3</v>
      </c>
      <c r="T15">
        <v>1</v>
      </c>
      <c r="U15">
        <v>3</v>
      </c>
      <c r="V15">
        <v>1</v>
      </c>
      <c r="W15">
        <v>7</v>
      </c>
      <c r="X15" s="40" t="s">
        <v>138</v>
      </c>
      <c r="Y15" s="29" t="s">
        <v>433</v>
      </c>
      <c r="Z15" s="29"/>
      <c r="AA15" t="s">
        <v>94</v>
      </c>
      <c r="AD15" t="s">
        <v>125</v>
      </c>
      <c r="AE15" t="s">
        <v>101</v>
      </c>
    </row>
    <row r="16" spans="1:31" ht="12.75">
      <c r="A16" t="s">
        <v>36</v>
      </c>
      <c r="B16">
        <v>25</v>
      </c>
      <c r="E16" t="s">
        <v>201</v>
      </c>
      <c r="F16" t="s">
        <v>255</v>
      </c>
      <c r="G16" t="s">
        <v>256</v>
      </c>
      <c r="H16" t="s">
        <v>257</v>
      </c>
      <c r="X16" s="40"/>
      <c r="Y16" s="29"/>
      <c r="Z16" s="29"/>
      <c r="AD16" t="s">
        <v>132</v>
      </c>
      <c r="AE16" t="s">
        <v>68</v>
      </c>
    </row>
    <row r="17" spans="1:31" ht="12.75">
      <c r="A17" t="s">
        <v>37</v>
      </c>
      <c r="B17">
        <v>30</v>
      </c>
      <c r="D17" s="30" t="s">
        <v>193</v>
      </c>
      <c r="E17" t="s">
        <v>212</v>
      </c>
      <c r="F17" t="s">
        <v>258</v>
      </c>
      <c r="G17" t="s">
        <v>259</v>
      </c>
      <c r="H17" t="s">
        <v>260</v>
      </c>
      <c r="L17" s="34" t="s">
        <v>139</v>
      </c>
      <c r="M17" s="34">
        <v>20</v>
      </c>
      <c r="N17" s="34">
        <v>70</v>
      </c>
      <c r="O17" s="34">
        <v>4</v>
      </c>
      <c r="P17" s="34">
        <v>4</v>
      </c>
      <c r="Q17" s="34">
        <v>4</v>
      </c>
      <c r="R17" s="34">
        <v>3</v>
      </c>
      <c r="S17" s="34">
        <v>3</v>
      </c>
      <c r="T17" s="34">
        <v>1</v>
      </c>
      <c r="U17" s="34">
        <v>4</v>
      </c>
      <c r="V17" s="34">
        <v>1</v>
      </c>
      <c r="W17" s="34">
        <v>8</v>
      </c>
      <c r="X17" s="38" t="s">
        <v>186</v>
      </c>
      <c r="Y17" s="45" t="s">
        <v>443</v>
      </c>
      <c r="Z17" s="45"/>
      <c r="AD17" t="s">
        <v>126</v>
      </c>
      <c r="AE17" t="s">
        <v>84</v>
      </c>
    </row>
    <row r="18" spans="1:31" ht="12.75">
      <c r="A18" t="s">
        <v>38</v>
      </c>
      <c r="B18">
        <v>5</v>
      </c>
      <c r="E18" t="s">
        <v>213</v>
      </c>
      <c r="F18" t="s">
        <v>261</v>
      </c>
      <c r="G18" t="s">
        <v>352</v>
      </c>
      <c r="H18" t="s">
        <v>353</v>
      </c>
      <c r="L18" s="30" t="s">
        <v>140</v>
      </c>
      <c r="M18" s="30">
        <v>8</v>
      </c>
      <c r="N18" s="30">
        <v>35</v>
      </c>
      <c r="O18" s="30">
        <v>4</v>
      </c>
      <c r="P18" s="30">
        <v>4</v>
      </c>
      <c r="Q18" s="30">
        <v>3</v>
      </c>
      <c r="R18" s="30">
        <v>3</v>
      </c>
      <c r="S18" s="30">
        <v>3</v>
      </c>
      <c r="T18" s="30">
        <v>1</v>
      </c>
      <c r="U18" s="30">
        <v>3</v>
      </c>
      <c r="V18" s="30">
        <v>1</v>
      </c>
      <c r="W18" s="30">
        <v>7</v>
      </c>
      <c r="X18" s="39"/>
      <c r="Y18" s="45" t="s">
        <v>443</v>
      </c>
      <c r="Z18" s="45"/>
      <c r="AD18" t="s">
        <v>133</v>
      </c>
      <c r="AE18" t="s">
        <v>60</v>
      </c>
    </row>
    <row r="19" spans="1:30" ht="12.75">
      <c r="A19" t="s">
        <v>39</v>
      </c>
      <c r="B19">
        <v>10</v>
      </c>
      <c r="E19" t="s">
        <v>214</v>
      </c>
      <c r="F19" t="s">
        <v>365</v>
      </c>
      <c r="G19" t="s">
        <v>366</v>
      </c>
      <c r="H19" t="s">
        <v>367</v>
      </c>
      <c r="L19" s="30" t="s">
        <v>141</v>
      </c>
      <c r="M19" s="30">
        <v>0</v>
      </c>
      <c r="N19" s="30">
        <v>25</v>
      </c>
      <c r="O19" s="30">
        <v>4</v>
      </c>
      <c r="P19" s="30">
        <v>2</v>
      </c>
      <c r="Q19" s="30">
        <v>2</v>
      </c>
      <c r="R19" s="30">
        <v>3</v>
      </c>
      <c r="S19" s="30">
        <v>3</v>
      </c>
      <c r="T19" s="30">
        <v>1</v>
      </c>
      <c r="U19" s="30">
        <v>3</v>
      </c>
      <c r="V19" s="30">
        <v>1</v>
      </c>
      <c r="W19" s="30">
        <v>7</v>
      </c>
      <c r="X19" s="39" t="s">
        <v>144</v>
      </c>
      <c r="Y19" s="45" t="s">
        <v>443</v>
      </c>
      <c r="Z19" s="45"/>
      <c r="AD19" t="s">
        <v>131</v>
      </c>
    </row>
    <row r="20" spans="1:30" ht="12.75">
      <c r="A20" t="s">
        <v>40</v>
      </c>
      <c r="B20">
        <v>35</v>
      </c>
      <c r="E20" t="s">
        <v>215</v>
      </c>
      <c r="F20" t="s">
        <v>262</v>
      </c>
      <c r="G20" t="s">
        <v>263</v>
      </c>
      <c r="H20" t="s">
        <v>264</v>
      </c>
      <c r="L20" t="s">
        <v>142</v>
      </c>
      <c r="M20">
        <v>0</v>
      </c>
      <c r="N20">
        <v>25</v>
      </c>
      <c r="O20">
        <v>4</v>
      </c>
      <c r="P20">
        <v>3</v>
      </c>
      <c r="Q20">
        <v>3</v>
      </c>
      <c r="R20">
        <v>3</v>
      </c>
      <c r="S20">
        <v>3</v>
      </c>
      <c r="T20">
        <v>1</v>
      </c>
      <c r="U20">
        <v>3</v>
      </c>
      <c r="V20">
        <v>1</v>
      </c>
      <c r="W20">
        <v>7</v>
      </c>
      <c r="X20" s="40"/>
      <c r="Y20" s="45" t="s">
        <v>442</v>
      </c>
      <c r="Z20" s="45"/>
      <c r="AD20" t="s">
        <v>130</v>
      </c>
    </row>
    <row r="21" spans="1:30" ht="12.75">
      <c r="A21" t="s">
        <v>41</v>
      </c>
      <c r="B21">
        <v>5</v>
      </c>
      <c r="E21" t="s">
        <v>216</v>
      </c>
      <c r="F21" t="s">
        <v>265</v>
      </c>
      <c r="G21" t="s">
        <v>266</v>
      </c>
      <c r="H21" t="s">
        <v>267</v>
      </c>
      <c r="L21" t="s">
        <v>143</v>
      </c>
      <c r="M21">
        <v>0</v>
      </c>
      <c r="N21">
        <v>15</v>
      </c>
      <c r="O21">
        <v>4</v>
      </c>
      <c r="P21">
        <v>2</v>
      </c>
      <c r="Q21">
        <v>2</v>
      </c>
      <c r="R21">
        <v>3</v>
      </c>
      <c r="S21">
        <v>3</v>
      </c>
      <c r="T21">
        <v>1</v>
      </c>
      <c r="U21">
        <v>3</v>
      </c>
      <c r="V21">
        <v>1</v>
      </c>
      <c r="W21">
        <v>6</v>
      </c>
      <c r="X21" s="40"/>
      <c r="Y21" s="45" t="s">
        <v>442</v>
      </c>
      <c r="Z21" s="45"/>
      <c r="AD21" t="s">
        <v>128</v>
      </c>
    </row>
    <row r="22" spans="1:30" ht="12.75">
      <c r="A22" t="s">
        <v>42</v>
      </c>
      <c r="B22">
        <v>30</v>
      </c>
      <c r="E22" t="s">
        <v>217</v>
      </c>
      <c r="F22" t="s">
        <v>268</v>
      </c>
      <c r="G22" t="s">
        <v>269</v>
      </c>
      <c r="H22" t="s">
        <v>270</v>
      </c>
      <c r="X22" s="40"/>
      <c r="Y22" s="29"/>
      <c r="Z22" s="29"/>
      <c r="AD22" t="s">
        <v>84</v>
      </c>
    </row>
    <row r="23" spans="1:30" ht="12.75">
      <c r="A23" t="s">
        <v>436</v>
      </c>
      <c r="B23">
        <v>3</v>
      </c>
      <c r="E23" t="s">
        <v>218</v>
      </c>
      <c r="F23" t="s">
        <v>271</v>
      </c>
      <c r="G23" t="s">
        <v>272</v>
      </c>
      <c r="H23" t="s">
        <v>273</v>
      </c>
      <c r="L23" s="34" t="s">
        <v>145</v>
      </c>
      <c r="M23" s="34">
        <v>20</v>
      </c>
      <c r="N23" s="34">
        <v>60</v>
      </c>
      <c r="O23" s="34">
        <v>6</v>
      </c>
      <c r="P23" s="34">
        <v>4</v>
      </c>
      <c r="Q23" s="34">
        <v>4</v>
      </c>
      <c r="R23" s="34">
        <v>4</v>
      </c>
      <c r="S23" s="34">
        <v>3</v>
      </c>
      <c r="T23" s="34">
        <v>1</v>
      </c>
      <c r="U23" s="34">
        <v>5</v>
      </c>
      <c r="V23" s="34">
        <v>1</v>
      </c>
      <c r="W23" s="34">
        <v>7</v>
      </c>
      <c r="X23" s="38" t="s">
        <v>187</v>
      </c>
      <c r="Y23" s="29" t="s">
        <v>447</v>
      </c>
      <c r="Z23" s="29"/>
      <c r="AD23" t="s">
        <v>85</v>
      </c>
    </row>
    <row r="24" spans="1:30" ht="12.75">
      <c r="A24" t="s">
        <v>43</v>
      </c>
      <c r="B24">
        <v>25</v>
      </c>
      <c r="E24" t="s">
        <v>219</v>
      </c>
      <c r="F24" t="s">
        <v>274</v>
      </c>
      <c r="G24" t="s">
        <v>275</v>
      </c>
      <c r="H24" t="s">
        <v>276</v>
      </c>
      <c r="L24" s="30" t="s">
        <v>146</v>
      </c>
      <c r="M24" s="30">
        <v>8</v>
      </c>
      <c r="N24" s="30">
        <v>40</v>
      </c>
      <c r="O24" s="30">
        <v>5</v>
      </c>
      <c r="P24" s="30">
        <v>3</v>
      </c>
      <c r="Q24" s="30">
        <v>3</v>
      </c>
      <c r="R24" s="30">
        <v>3</v>
      </c>
      <c r="S24" s="30">
        <v>3</v>
      </c>
      <c r="T24" s="30">
        <v>1</v>
      </c>
      <c r="U24" s="30">
        <v>4</v>
      </c>
      <c r="V24" s="30">
        <v>1</v>
      </c>
      <c r="W24" s="30">
        <v>6</v>
      </c>
      <c r="X24" s="39" t="s">
        <v>121</v>
      </c>
      <c r="Y24" s="29" t="s">
        <v>447</v>
      </c>
      <c r="Z24" s="29"/>
      <c r="AD24" t="s">
        <v>94</v>
      </c>
    </row>
    <row r="25" spans="1:34" ht="12.75">
      <c r="A25" t="s">
        <v>44</v>
      </c>
      <c r="B25">
        <v>35</v>
      </c>
      <c r="E25" t="s">
        <v>220</v>
      </c>
      <c r="F25" t="s">
        <v>277</v>
      </c>
      <c r="G25" t="s">
        <v>278</v>
      </c>
      <c r="H25" t="s">
        <v>279</v>
      </c>
      <c r="L25" s="30" t="s">
        <v>147</v>
      </c>
      <c r="M25" s="30">
        <v>8</v>
      </c>
      <c r="N25" s="30">
        <v>45</v>
      </c>
      <c r="O25" s="30">
        <v>6</v>
      </c>
      <c r="P25" s="30">
        <v>4</v>
      </c>
      <c r="Q25" s="30">
        <v>3</v>
      </c>
      <c r="R25" s="30">
        <v>4</v>
      </c>
      <c r="S25" s="30">
        <v>3</v>
      </c>
      <c r="T25" s="30">
        <v>1</v>
      </c>
      <c r="U25" s="30">
        <v>5</v>
      </c>
      <c r="V25" s="30">
        <v>1</v>
      </c>
      <c r="W25" s="30">
        <v>6</v>
      </c>
      <c r="X25" s="39"/>
      <c r="Y25" s="29" t="s">
        <v>447</v>
      </c>
      <c r="Z25" s="29"/>
      <c r="AA25" s="23" t="s">
        <v>433</v>
      </c>
      <c r="AB25" s="23" t="s">
        <v>434</v>
      </c>
      <c r="AC25" s="23" t="s">
        <v>442</v>
      </c>
      <c r="AD25" s="23" t="s">
        <v>443</v>
      </c>
      <c r="AE25" s="23" t="s">
        <v>452</v>
      </c>
      <c r="AF25" s="23" t="s">
        <v>453</v>
      </c>
      <c r="AG25" s="23" t="s">
        <v>454</v>
      </c>
      <c r="AH25" s="23" t="s">
        <v>455</v>
      </c>
    </row>
    <row r="26" spans="1:33" ht="12.75">
      <c r="A26" t="s">
        <v>428</v>
      </c>
      <c r="B26">
        <v>0</v>
      </c>
      <c r="E26" t="s">
        <v>221</v>
      </c>
      <c r="F26" t="s">
        <v>280</v>
      </c>
      <c r="G26" t="s">
        <v>281</v>
      </c>
      <c r="H26" t="s">
        <v>282</v>
      </c>
      <c r="L26" s="30" t="s">
        <v>167</v>
      </c>
      <c r="M26" s="30">
        <v>0</v>
      </c>
      <c r="N26" s="30">
        <v>20</v>
      </c>
      <c r="O26" s="30">
        <v>6</v>
      </c>
      <c r="P26" s="30">
        <v>2</v>
      </c>
      <c r="Q26" s="30">
        <v>3</v>
      </c>
      <c r="R26" s="30">
        <v>3</v>
      </c>
      <c r="S26" s="30">
        <v>3</v>
      </c>
      <c r="T26" s="30">
        <v>1</v>
      </c>
      <c r="U26" s="30">
        <v>4</v>
      </c>
      <c r="V26" s="30">
        <v>1</v>
      </c>
      <c r="W26" s="30">
        <v>4</v>
      </c>
      <c r="X26" s="39"/>
      <c r="Y26" s="29" t="s">
        <v>448</v>
      </c>
      <c r="Z26" s="29"/>
      <c r="AA26" t="s">
        <v>30</v>
      </c>
      <c r="AB26" t="s">
        <v>30</v>
      </c>
      <c r="AC26" t="s">
        <v>30</v>
      </c>
      <c r="AD26" t="s">
        <v>30</v>
      </c>
      <c r="AE26" t="s">
        <v>30</v>
      </c>
      <c r="AF26" t="s">
        <v>30</v>
      </c>
      <c r="AG26" t="s">
        <v>30</v>
      </c>
    </row>
    <row r="27" spans="1:34" ht="12.75">
      <c r="A27" t="s">
        <v>435</v>
      </c>
      <c r="B27">
        <v>250</v>
      </c>
      <c r="D27" s="30" t="s">
        <v>194</v>
      </c>
      <c r="E27" t="s">
        <v>502</v>
      </c>
      <c r="F27" t="s">
        <v>503</v>
      </c>
      <c r="G27" t="s">
        <v>504</v>
      </c>
      <c r="H27" t="s">
        <v>505</v>
      </c>
      <c r="L27" t="s">
        <v>148</v>
      </c>
      <c r="M27">
        <v>0</v>
      </c>
      <c r="N27">
        <v>20</v>
      </c>
      <c r="O27">
        <v>5</v>
      </c>
      <c r="P27">
        <v>3</v>
      </c>
      <c r="Q27">
        <v>3</v>
      </c>
      <c r="R27">
        <v>3</v>
      </c>
      <c r="S27">
        <v>3</v>
      </c>
      <c r="T27">
        <v>1</v>
      </c>
      <c r="U27">
        <v>4</v>
      </c>
      <c r="V27">
        <v>1</v>
      </c>
      <c r="W27">
        <v>5</v>
      </c>
      <c r="X27" s="40"/>
      <c r="Y27" s="29" t="s">
        <v>448</v>
      </c>
      <c r="Z27" s="29"/>
      <c r="AA27" t="s">
        <v>32</v>
      </c>
      <c r="AB27" t="s">
        <v>32</v>
      </c>
      <c r="AC27" t="s">
        <v>428</v>
      </c>
      <c r="AD27" t="s">
        <v>428</v>
      </c>
      <c r="AE27" t="s">
        <v>428</v>
      </c>
      <c r="AF27" t="s">
        <v>428</v>
      </c>
      <c r="AG27" t="s">
        <v>428</v>
      </c>
      <c r="AH27" t="s">
        <v>52</v>
      </c>
    </row>
    <row r="28" spans="1:34" ht="12.75">
      <c r="A28" t="s">
        <v>45</v>
      </c>
      <c r="B28">
        <v>30</v>
      </c>
      <c r="L28" t="s">
        <v>149</v>
      </c>
      <c r="M28">
        <v>0</v>
      </c>
      <c r="N28">
        <v>15</v>
      </c>
      <c r="O28">
        <v>6</v>
      </c>
      <c r="P28">
        <v>2</v>
      </c>
      <c r="Q28">
        <v>0</v>
      </c>
      <c r="R28">
        <v>3</v>
      </c>
      <c r="S28">
        <v>3</v>
      </c>
      <c r="T28">
        <v>1</v>
      </c>
      <c r="U28">
        <v>4</v>
      </c>
      <c r="V28">
        <v>1</v>
      </c>
      <c r="W28">
        <v>4</v>
      </c>
      <c r="X28" s="40" t="s">
        <v>190</v>
      </c>
      <c r="Y28" s="29" t="s">
        <v>448</v>
      </c>
      <c r="Z28" s="29"/>
      <c r="AA28" t="s">
        <v>39</v>
      </c>
      <c r="AB28" t="s">
        <v>37</v>
      </c>
      <c r="AC28" t="s">
        <v>430</v>
      </c>
      <c r="AD28" t="s">
        <v>430</v>
      </c>
      <c r="AE28" t="s">
        <v>430</v>
      </c>
      <c r="AF28" t="s">
        <v>430</v>
      </c>
      <c r="AG28" t="s">
        <v>430</v>
      </c>
      <c r="AH28" t="s">
        <v>73</v>
      </c>
    </row>
    <row r="29" spans="1:34" ht="12.75">
      <c r="A29" t="s">
        <v>46</v>
      </c>
      <c r="B29">
        <v>60</v>
      </c>
      <c r="L29" t="s">
        <v>150</v>
      </c>
      <c r="M29">
        <v>0</v>
      </c>
      <c r="N29">
        <v>210</v>
      </c>
      <c r="O29">
        <v>6</v>
      </c>
      <c r="P29">
        <v>3</v>
      </c>
      <c r="Q29">
        <v>3</v>
      </c>
      <c r="R29">
        <v>5</v>
      </c>
      <c r="S29">
        <v>5</v>
      </c>
      <c r="T29">
        <v>3</v>
      </c>
      <c r="U29">
        <v>4</v>
      </c>
      <c r="V29">
        <v>3</v>
      </c>
      <c r="W29">
        <v>4</v>
      </c>
      <c r="X29" s="40" t="s">
        <v>185</v>
      </c>
      <c r="Y29" s="29" t="s">
        <v>451</v>
      </c>
      <c r="Z29" s="29"/>
      <c r="AA29" t="s">
        <v>41</v>
      </c>
      <c r="AB29" t="s">
        <v>43</v>
      </c>
      <c r="AC29" t="s">
        <v>431</v>
      </c>
      <c r="AD29" t="s">
        <v>431</v>
      </c>
      <c r="AE29" t="s">
        <v>431</v>
      </c>
      <c r="AF29" t="s">
        <v>431</v>
      </c>
      <c r="AG29" t="s">
        <v>431</v>
      </c>
      <c r="AH29" t="s">
        <v>432</v>
      </c>
    </row>
    <row r="30" spans="1:33" ht="12.75">
      <c r="A30" t="s">
        <v>432</v>
      </c>
      <c r="B30">
        <v>15</v>
      </c>
      <c r="X30" s="40"/>
      <c r="Y30" s="29"/>
      <c r="Z30" s="29"/>
      <c r="AA30" t="s">
        <v>43</v>
      </c>
      <c r="AB30" t="s">
        <v>428</v>
      </c>
      <c r="AC30" t="s">
        <v>86</v>
      </c>
      <c r="AD30" t="s">
        <v>86</v>
      </c>
      <c r="AE30" t="s">
        <v>32</v>
      </c>
      <c r="AF30" t="s">
        <v>32</v>
      </c>
      <c r="AG30" t="s">
        <v>32</v>
      </c>
    </row>
    <row r="31" spans="1:33" ht="12.75">
      <c r="A31" t="s">
        <v>47</v>
      </c>
      <c r="B31">
        <v>30</v>
      </c>
      <c r="L31" s="34" t="s">
        <v>151</v>
      </c>
      <c r="M31" s="34">
        <v>20</v>
      </c>
      <c r="N31" s="34">
        <v>110</v>
      </c>
      <c r="O31" s="34">
        <v>6</v>
      </c>
      <c r="P31" s="34">
        <v>4</v>
      </c>
      <c r="Q31" s="34">
        <v>4</v>
      </c>
      <c r="R31" s="34">
        <v>4</v>
      </c>
      <c r="S31" s="34">
        <v>4</v>
      </c>
      <c r="T31" s="34">
        <v>2</v>
      </c>
      <c r="U31" s="34">
        <v>5</v>
      </c>
      <c r="V31" s="34">
        <v>2</v>
      </c>
      <c r="W31" s="34">
        <v>8</v>
      </c>
      <c r="X31" s="38" t="s">
        <v>293</v>
      </c>
      <c r="Y31" s="29" t="s">
        <v>452</v>
      </c>
      <c r="Z31" s="29"/>
      <c r="AA31" t="s">
        <v>428</v>
      </c>
      <c r="AB31" t="s">
        <v>430</v>
      </c>
      <c r="AC31" t="s">
        <v>52</v>
      </c>
      <c r="AD31" t="s">
        <v>52</v>
      </c>
      <c r="AE31" t="s">
        <v>94</v>
      </c>
      <c r="AF31" t="s">
        <v>94</v>
      </c>
      <c r="AG31" t="s">
        <v>94</v>
      </c>
    </row>
    <row r="32" spans="1:33" ht="12.75">
      <c r="A32" t="s">
        <v>48</v>
      </c>
      <c r="B32">
        <v>60</v>
      </c>
      <c r="L32" s="30" t="s">
        <v>152</v>
      </c>
      <c r="M32" s="30">
        <v>8</v>
      </c>
      <c r="N32" s="30">
        <v>35</v>
      </c>
      <c r="O32" s="30">
        <v>4</v>
      </c>
      <c r="P32" s="30">
        <v>3</v>
      </c>
      <c r="Q32" s="30">
        <v>3</v>
      </c>
      <c r="R32" s="30">
        <v>3</v>
      </c>
      <c r="S32" s="30">
        <v>3</v>
      </c>
      <c r="T32" s="30">
        <v>1</v>
      </c>
      <c r="U32" s="30">
        <v>3</v>
      </c>
      <c r="V32" s="30">
        <v>1</v>
      </c>
      <c r="W32" s="30">
        <v>7</v>
      </c>
      <c r="X32" s="39" t="s">
        <v>121</v>
      </c>
      <c r="Y32" s="29" t="s">
        <v>452</v>
      </c>
      <c r="Z32" s="29"/>
      <c r="AA32" t="s">
        <v>432</v>
      </c>
      <c r="AB32" t="s">
        <v>58</v>
      </c>
      <c r="AC32" t="s">
        <v>90</v>
      </c>
      <c r="AD32" t="s">
        <v>90</v>
      </c>
      <c r="AE32" t="s">
        <v>432</v>
      </c>
      <c r="AF32" t="s">
        <v>432</v>
      </c>
      <c r="AG32" t="s">
        <v>432</v>
      </c>
    </row>
    <row r="33" spans="1:33" ht="12.75">
      <c r="A33" t="s">
        <v>49</v>
      </c>
      <c r="B33">
        <v>15</v>
      </c>
      <c r="L33" s="30" t="s">
        <v>168</v>
      </c>
      <c r="M33" s="30">
        <v>0</v>
      </c>
      <c r="N33" s="30">
        <v>20</v>
      </c>
      <c r="O33" s="30">
        <v>4</v>
      </c>
      <c r="P33" s="30">
        <v>2</v>
      </c>
      <c r="Q33" s="30">
        <v>2</v>
      </c>
      <c r="R33" s="30">
        <v>3</v>
      </c>
      <c r="S33" s="30">
        <v>3</v>
      </c>
      <c r="T33" s="30">
        <v>1</v>
      </c>
      <c r="U33" s="30">
        <v>3</v>
      </c>
      <c r="V33" s="30">
        <v>1</v>
      </c>
      <c r="W33" s="30">
        <v>7</v>
      </c>
      <c r="X33" s="39"/>
      <c r="Y33" s="29" t="s">
        <v>452</v>
      </c>
      <c r="Z33" s="29"/>
      <c r="AA33" t="s">
        <v>47</v>
      </c>
      <c r="AB33" t="s">
        <v>60</v>
      </c>
      <c r="AC33" t="s">
        <v>432</v>
      </c>
      <c r="AD33" t="s">
        <v>432</v>
      </c>
      <c r="AE33" t="s">
        <v>88</v>
      </c>
      <c r="AF33" t="s">
        <v>43</v>
      </c>
      <c r="AG33" t="s">
        <v>88</v>
      </c>
    </row>
    <row r="34" spans="1:33" ht="12.75">
      <c r="A34" t="s">
        <v>50</v>
      </c>
      <c r="B34">
        <v>35</v>
      </c>
      <c r="L34" t="s">
        <v>153</v>
      </c>
      <c r="M34">
        <v>0</v>
      </c>
      <c r="N34">
        <v>15</v>
      </c>
      <c r="O34">
        <v>4</v>
      </c>
      <c r="P34">
        <v>2</v>
      </c>
      <c r="Q34">
        <v>0</v>
      </c>
      <c r="R34">
        <v>3</v>
      </c>
      <c r="S34">
        <v>3</v>
      </c>
      <c r="T34">
        <v>1</v>
      </c>
      <c r="U34">
        <v>1</v>
      </c>
      <c r="V34">
        <v>1</v>
      </c>
      <c r="W34">
        <v>5</v>
      </c>
      <c r="X34" s="40" t="s">
        <v>294</v>
      </c>
      <c r="Y34" s="29" t="s">
        <v>451</v>
      </c>
      <c r="Z34" s="29"/>
      <c r="AA34" t="s">
        <v>48</v>
      </c>
      <c r="AB34" t="s">
        <v>429</v>
      </c>
      <c r="AC34" t="s">
        <v>87</v>
      </c>
      <c r="AD34" t="s">
        <v>87</v>
      </c>
      <c r="AE34" t="s">
        <v>56</v>
      </c>
      <c r="AF34" t="s">
        <v>78</v>
      </c>
      <c r="AG34" t="s">
        <v>39</v>
      </c>
    </row>
    <row r="35" spans="1:33" ht="12.75">
      <c r="A35" t="s">
        <v>51</v>
      </c>
      <c r="B35">
        <v>0</v>
      </c>
      <c r="L35" t="s">
        <v>154</v>
      </c>
      <c r="M35">
        <v>0</v>
      </c>
      <c r="N35">
        <v>40</v>
      </c>
      <c r="O35">
        <v>4</v>
      </c>
      <c r="P35">
        <v>2</v>
      </c>
      <c r="Q35">
        <v>2</v>
      </c>
      <c r="R35">
        <v>3</v>
      </c>
      <c r="S35">
        <v>4</v>
      </c>
      <c r="T35">
        <v>1</v>
      </c>
      <c r="U35">
        <v>3</v>
      </c>
      <c r="V35">
        <v>2</v>
      </c>
      <c r="W35">
        <v>5</v>
      </c>
      <c r="X35" s="40" t="s">
        <v>156</v>
      </c>
      <c r="Y35" s="29" t="s">
        <v>451</v>
      </c>
      <c r="Z35" s="29"/>
      <c r="AA35" t="s">
        <v>56</v>
      </c>
      <c r="AB35" t="s">
        <v>68</v>
      </c>
      <c r="AC35" t="s">
        <v>68</v>
      </c>
      <c r="AD35" t="s">
        <v>68</v>
      </c>
      <c r="AE35" t="s">
        <v>39</v>
      </c>
      <c r="AF35" t="s">
        <v>79</v>
      </c>
      <c r="AG35" t="s">
        <v>85</v>
      </c>
    </row>
    <row r="36" spans="1:33" ht="12.75">
      <c r="A36" t="s">
        <v>52</v>
      </c>
      <c r="B36">
        <v>15</v>
      </c>
      <c r="L36" t="s">
        <v>155</v>
      </c>
      <c r="M36">
        <v>0</v>
      </c>
      <c r="N36">
        <v>50</v>
      </c>
      <c r="O36">
        <v>9</v>
      </c>
      <c r="P36">
        <v>3</v>
      </c>
      <c r="Q36">
        <v>0</v>
      </c>
      <c r="R36">
        <v>4</v>
      </c>
      <c r="S36">
        <v>3</v>
      </c>
      <c r="T36">
        <v>1</v>
      </c>
      <c r="U36">
        <v>2</v>
      </c>
      <c r="V36">
        <v>1</v>
      </c>
      <c r="W36">
        <v>4</v>
      </c>
      <c r="X36" s="40" t="s">
        <v>295</v>
      </c>
      <c r="Y36" s="29" t="s">
        <v>451</v>
      </c>
      <c r="Z36" s="29"/>
      <c r="AA36" t="s">
        <v>430</v>
      </c>
      <c r="AB36" t="s">
        <v>70</v>
      </c>
      <c r="AC36" t="s">
        <v>59</v>
      </c>
      <c r="AD36" t="s">
        <v>59</v>
      </c>
      <c r="AE36" t="s">
        <v>85</v>
      </c>
      <c r="AF36" t="s">
        <v>44</v>
      </c>
      <c r="AG36" t="s">
        <v>68</v>
      </c>
    </row>
    <row r="37" spans="1:33" ht="12.75">
      <c r="A37" t="s">
        <v>53</v>
      </c>
      <c r="B37">
        <v>50</v>
      </c>
      <c r="X37" s="40"/>
      <c r="Y37" s="29"/>
      <c r="Z37" s="29"/>
      <c r="AA37" t="s">
        <v>59</v>
      </c>
      <c r="AB37" t="s">
        <v>431</v>
      </c>
      <c r="AC37" t="s">
        <v>84</v>
      </c>
      <c r="AD37" t="s">
        <v>84</v>
      </c>
      <c r="AE37" t="s">
        <v>68</v>
      </c>
      <c r="AF37" t="s">
        <v>68</v>
      </c>
      <c r="AG37" t="s">
        <v>84</v>
      </c>
    </row>
    <row r="38" spans="1:33" ht="12.75">
      <c r="A38" t="s">
        <v>54</v>
      </c>
      <c r="B38">
        <v>1</v>
      </c>
      <c r="L38" s="34" t="s">
        <v>157</v>
      </c>
      <c r="M38" s="34">
        <v>20</v>
      </c>
      <c r="N38" s="34">
        <v>60</v>
      </c>
      <c r="O38" s="34">
        <v>4</v>
      </c>
      <c r="P38" s="34">
        <v>4</v>
      </c>
      <c r="Q38" s="34">
        <v>4</v>
      </c>
      <c r="R38" s="34">
        <v>3</v>
      </c>
      <c r="S38" s="34">
        <v>3</v>
      </c>
      <c r="T38" s="34">
        <v>1</v>
      </c>
      <c r="U38" s="34">
        <v>4</v>
      </c>
      <c r="V38" s="34">
        <v>1</v>
      </c>
      <c r="W38" s="34">
        <v>8</v>
      </c>
      <c r="X38" s="38" t="s">
        <v>162</v>
      </c>
      <c r="Y38" s="29" t="s">
        <v>453</v>
      </c>
      <c r="Z38" s="29"/>
      <c r="AA38" t="s">
        <v>60</v>
      </c>
      <c r="AB38" s="36" t="s">
        <v>78</v>
      </c>
      <c r="AC38" t="s">
        <v>41</v>
      </c>
      <c r="AD38" t="s">
        <v>41</v>
      </c>
      <c r="AE38" t="s">
        <v>59</v>
      </c>
      <c r="AF38" t="s">
        <v>59</v>
      </c>
      <c r="AG38" t="s">
        <v>60</v>
      </c>
    </row>
    <row r="39" spans="1:32" ht="12.75">
      <c r="A39" t="s">
        <v>474</v>
      </c>
      <c r="B39">
        <v>6</v>
      </c>
      <c r="L39" s="30" t="s">
        <v>158</v>
      </c>
      <c r="M39" s="30">
        <v>12</v>
      </c>
      <c r="N39" s="30">
        <v>40</v>
      </c>
      <c r="O39" s="30">
        <v>4</v>
      </c>
      <c r="P39" s="30">
        <v>3</v>
      </c>
      <c r="Q39" s="30">
        <v>3</v>
      </c>
      <c r="R39" s="30">
        <v>3</v>
      </c>
      <c r="S39" s="30">
        <v>3</v>
      </c>
      <c r="T39" s="30">
        <v>1</v>
      </c>
      <c r="U39" s="30">
        <v>3</v>
      </c>
      <c r="V39" s="30">
        <v>1</v>
      </c>
      <c r="W39" s="30">
        <v>8</v>
      </c>
      <c r="X39" s="39" t="s">
        <v>164</v>
      </c>
      <c r="Y39" s="29" t="s">
        <v>453</v>
      </c>
      <c r="Z39" s="29"/>
      <c r="AA39" t="s">
        <v>68</v>
      </c>
      <c r="AB39" t="s">
        <v>79</v>
      </c>
      <c r="AC39" t="s">
        <v>60</v>
      </c>
      <c r="AD39" t="s">
        <v>60</v>
      </c>
      <c r="AE39" t="s">
        <v>84</v>
      </c>
      <c r="AF39" t="s">
        <v>84</v>
      </c>
    </row>
    <row r="40" spans="1:32" ht="12.75">
      <c r="A40" t="s">
        <v>55</v>
      </c>
      <c r="B40">
        <v>75</v>
      </c>
      <c r="L40" s="30" t="s">
        <v>169</v>
      </c>
      <c r="M40" s="30">
        <v>8</v>
      </c>
      <c r="N40" s="30">
        <v>25</v>
      </c>
      <c r="O40" s="30">
        <v>4</v>
      </c>
      <c r="P40" s="30">
        <v>3</v>
      </c>
      <c r="Q40" s="30">
        <v>3</v>
      </c>
      <c r="R40" s="30">
        <v>3</v>
      </c>
      <c r="S40" s="30">
        <v>3</v>
      </c>
      <c r="T40" s="30">
        <v>1</v>
      </c>
      <c r="U40" s="30">
        <v>3</v>
      </c>
      <c r="V40" s="30">
        <v>1</v>
      </c>
      <c r="W40" s="30">
        <v>7</v>
      </c>
      <c r="X40" s="39" t="s">
        <v>163</v>
      </c>
      <c r="Y40" s="29" t="s">
        <v>453</v>
      </c>
      <c r="Z40" s="29"/>
      <c r="AA40" t="s">
        <v>431</v>
      </c>
      <c r="AB40" t="s">
        <v>84</v>
      </c>
      <c r="AD40" t="s">
        <v>444</v>
      </c>
      <c r="AE40" t="s">
        <v>60</v>
      </c>
      <c r="AF40" t="s">
        <v>60</v>
      </c>
    </row>
    <row r="41" spans="1:32" ht="12.75">
      <c r="A41" t="s">
        <v>478</v>
      </c>
      <c r="B41">
        <v>15</v>
      </c>
      <c r="L41" t="s">
        <v>159</v>
      </c>
      <c r="M41">
        <v>0</v>
      </c>
      <c r="N41">
        <v>20</v>
      </c>
      <c r="O41">
        <v>4</v>
      </c>
      <c r="P41">
        <v>2</v>
      </c>
      <c r="Q41">
        <v>2</v>
      </c>
      <c r="R41">
        <v>3</v>
      </c>
      <c r="S41">
        <v>3</v>
      </c>
      <c r="T41">
        <v>1</v>
      </c>
      <c r="U41">
        <v>3</v>
      </c>
      <c r="V41">
        <v>1</v>
      </c>
      <c r="W41">
        <v>7</v>
      </c>
      <c r="X41" s="40"/>
      <c r="Y41" s="29" t="s">
        <v>454</v>
      </c>
      <c r="Z41" s="29"/>
      <c r="AA41" t="s">
        <v>73</v>
      </c>
      <c r="AB41" t="s">
        <v>94</v>
      </c>
      <c r="AD41" t="s">
        <v>445</v>
      </c>
      <c r="AF41" t="s">
        <v>41</v>
      </c>
    </row>
    <row r="42" spans="1:30" ht="12.75">
      <c r="A42" t="s">
        <v>475</v>
      </c>
      <c r="B42">
        <v>0</v>
      </c>
      <c r="L42" t="s">
        <v>160</v>
      </c>
      <c r="M42">
        <v>0</v>
      </c>
      <c r="N42">
        <v>40</v>
      </c>
      <c r="O42">
        <v>4</v>
      </c>
      <c r="P42">
        <v>3</v>
      </c>
      <c r="Q42">
        <v>3</v>
      </c>
      <c r="R42">
        <v>4</v>
      </c>
      <c r="S42">
        <v>4</v>
      </c>
      <c r="T42">
        <v>1</v>
      </c>
      <c r="U42">
        <v>3</v>
      </c>
      <c r="V42">
        <v>1</v>
      </c>
      <c r="W42">
        <v>10</v>
      </c>
      <c r="X42" s="40" t="s">
        <v>165</v>
      </c>
      <c r="Y42" s="29" t="s">
        <v>455</v>
      </c>
      <c r="Z42" s="29"/>
      <c r="AA42" t="s">
        <v>78</v>
      </c>
      <c r="AD42" t="s">
        <v>446</v>
      </c>
    </row>
    <row r="43" spans="1:27" ht="12.75">
      <c r="A43" t="s">
        <v>481</v>
      </c>
      <c r="B43">
        <v>45</v>
      </c>
      <c r="L43" t="s">
        <v>161</v>
      </c>
      <c r="M43">
        <v>0</v>
      </c>
      <c r="N43">
        <v>15</v>
      </c>
      <c r="O43">
        <v>6</v>
      </c>
      <c r="P43">
        <v>4</v>
      </c>
      <c r="Q43">
        <v>0</v>
      </c>
      <c r="R43">
        <v>4</v>
      </c>
      <c r="S43">
        <v>3</v>
      </c>
      <c r="T43">
        <v>1</v>
      </c>
      <c r="U43">
        <v>4</v>
      </c>
      <c r="V43">
        <v>1</v>
      </c>
      <c r="W43">
        <v>5</v>
      </c>
      <c r="X43" s="40" t="s">
        <v>166</v>
      </c>
      <c r="Y43" s="29" t="s">
        <v>451</v>
      </c>
      <c r="Z43" s="29"/>
      <c r="AA43" t="s">
        <v>79</v>
      </c>
    </row>
    <row r="44" spans="1:27" ht="12.75">
      <c r="A44" t="s">
        <v>479</v>
      </c>
      <c r="B44">
        <v>45</v>
      </c>
      <c r="X44" s="41"/>
      <c r="Y44" s="29"/>
      <c r="Z44" s="29"/>
      <c r="AA44" t="s">
        <v>84</v>
      </c>
    </row>
    <row r="45" spans="1:27" ht="12.75">
      <c r="A45" t="s">
        <v>483</v>
      </c>
      <c r="B45">
        <v>30</v>
      </c>
      <c r="L45" s="34" t="s">
        <v>211</v>
      </c>
      <c r="M45" s="34">
        <v>20</v>
      </c>
      <c r="N45" s="34">
        <v>60</v>
      </c>
      <c r="O45" s="34">
        <v>4</v>
      </c>
      <c r="P45" s="34">
        <v>4</v>
      </c>
      <c r="Q45" s="34">
        <v>4</v>
      </c>
      <c r="R45" s="34">
        <v>3</v>
      </c>
      <c r="S45" s="35">
        <v>3</v>
      </c>
      <c r="T45" s="35">
        <v>1</v>
      </c>
      <c r="U45" s="35">
        <v>4</v>
      </c>
      <c r="V45" s="35">
        <v>1</v>
      </c>
      <c r="W45" s="35">
        <v>8</v>
      </c>
      <c r="X45" s="42" t="s">
        <v>120</v>
      </c>
      <c r="Y45" s="45" t="s">
        <v>460</v>
      </c>
      <c r="Z45" s="45"/>
      <c r="AA45" t="s">
        <v>88</v>
      </c>
    </row>
    <row r="46" spans="1:27" ht="12.75">
      <c r="A46" t="s">
        <v>476</v>
      </c>
      <c r="B46">
        <v>9</v>
      </c>
      <c r="L46" s="30" t="s">
        <v>205</v>
      </c>
      <c r="M46" s="30">
        <v>8</v>
      </c>
      <c r="N46" s="30">
        <v>35</v>
      </c>
      <c r="O46" s="30">
        <v>4</v>
      </c>
      <c r="P46" s="30">
        <v>4</v>
      </c>
      <c r="Q46" s="30">
        <v>3</v>
      </c>
      <c r="R46" s="30">
        <v>3</v>
      </c>
      <c r="S46" s="31">
        <v>3</v>
      </c>
      <c r="T46" s="31">
        <v>1</v>
      </c>
      <c r="U46" s="31">
        <v>3</v>
      </c>
      <c r="V46" s="31">
        <v>1</v>
      </c>
      <c r="W46" s="31">
        <v>7</v>
      </c>
      <c r="X46" s="43"/>
      <c r="Y46" s="45" t="s">
        <v>460</v>
      </c>
      <c r="Z46" s="45"/>
      <c r="AA46" t="s">
        <v>94</v>
      </c>
    </row>
    <row r="47" spans="1:26" ht="12.75">
      <c r="A47" t="s">
        <v>477</v>
      </c>
      <c r="B47">
        <v>9</v>
      </c>
      <c r="L47" s="30" t="s">
        <v>206</v>
      </c>
      <c r="M47" s="30">
        <v>4</v>
      </c>
      <c r="N47" s="30">
        <v>35</v>
      </c>
      <c r="O47" s="30">
        <v>4</v>
      </c>
      <c r="P47" s="30">
        <v>2</v>
      </c>
      <c r="Q47" s="30">
        <v>4</v>
      </c>
      <c r="R47" s="30">
        <v>3</v>
      </c>
      <c r="S47" s="31">
        <v>3</v>
      </c>
      <c r="T47" s="31">
        <v>1</v>
      </c>
      <c r="U47" s="31">
        <v>3</v>
      </c>
      <c r="V47" s="31">
        <v>1</v>
      </c>
      <c r="W47" s="31">
        <v>7</v>
      </c>
      <c r="X47" s="43" t="s">
        <v>207</v>
      </c>
      <c r="Y47" s="45" t="s">
        <v>458</v>
      </c>
      <c r="Z47" s="45"/>
    </row>
    <row r="48" spans="1:34" ht="12.75">
      <c r="A48" t="s">
        <v>482</v>
      </c>
      <c r="B48">
        <v>30</v>
      </c>
      <c r="L48" s="30" t="s">
        <v>283</v>
      </c>
      <c r="M48" s="30">
        <v>0</v>
      </c>
      <c r="N48" s="30">
        <v>15</v>
      </c>
      <c r="O48" s="30">
        <v>4</v>
      </c>
      <c r="P48" s="30">
        <v>2</v>
      </c>
      <c r="Q48" s="30">
        <v>2</v>
      </c>
      <c r="R48" s="30">
        <v>3</v>
      </c>
      <c r="S48" s="31">
        <v>3</v>
      </c>
      <c r="T48" s="31">
        <v>1</v>
      </c>
      <c r="U48" s="31">
        <v>3</v>
      </c>
      <c r="V48" s="31">
        <v>1</v>
      </c>
      <c r="W48" s="31">
        <v>6</v>
      </c>
      <c r="X48" s="43"/>
      <c r="Y48" s="45" t="s">
        <v>460</v>
      </c>
      <c r="Z48" s="45"/>
      <c r="AA48" s="23" t="s">
        <v>456</v>
      </c>
      <c r="AB48" s="23" t="s">
        <v>457</v>
      </c>
      <c r="AC48" s="23" t="s">
        <v>458</v>
      </c>
      <c r="AD48" s="23" t="s">
        <v>460</v>
      </c>
      <c r="AE48" s="23" t="s">
        <v>461</v>
      </c>
      <c r="AF48" s="23" t="s">
        <v>462</v>
      </c>
      <c r="AG48" s="23" t="s">
        <v>464</v>
      </c>
      <c r="AH48" s="23" t="s">
        <v>464</v>
      </c>
    </row>
    <row r="49" spans="1:34" ht="12.75">
      <c r="A49" t="s">
        <v>480</v>
      </c>
      <c r="B49">
        <v>30</v>
      </c>
      <c r="L49" t="s">
        <v>208</v>
      </c>
      <c r="M49" s="33">
        <v>0</v>
      </c>
      <c r="N49">
        <v>30</v>
      </c>
      <c r="O49">
        <v>4</v>
      </c>
      <c r="P49">
        <v>4</v>
      </c>
      <c r="Q49">
        <v>3</v>
      </c>
      <c r="R49">
        <v>3</v>
      </c>
      <c r="S49" s="29">
        <v>3</v>
      </c>
      <c r="T49" s="29">
        <v>1</v>
      </c>
      <c r="U49" s="29">
        <v>3</v>
      </c>
      <c r="V49" s="29">
        <v>1</v>
      </c>
      <c r="W49" s="29">
        <v>7</v>
      </c>
      <c r="X49" s="41"/>
      <c r="Y49" s="45" t="s">
        <v>460</v>
      </c>
      <c r="Z49" s="45"/>
      <c r="AA49" t="s">
        <v>30</v>
      </c>
      <c r="AB49" t="s">
        <v>30</v>
      </c>
      <c r="AC49" t="s">
        <v>30</v>
      </c>
      <c r="AD49" t="s">
        <v>30</v>
      </c>
      <c r="AE49" t="s">
        <v>30</v>
      </c>
      <c r="AF49" t="s">
        <v>30</v>
      </c>
      <c r="AG49" t="s">
        <v>30</v>
      </c>
      <c r="AH49" t="s">
        <v>30</v>
      </c>
    </row>
    <row r="50" spans="1:34" ht="12.75">
      <c r="A50" t="s">
        <v>56</v>
      </c>
      <c r="B50">
        <v>10</v>
      </c>
      <c r="D50" t="s">
        <v>242</v>
      </c>
      <c r="L50" t="s">
        <v>284</v>
      </c>
      <c r="M50" s="33">
        <v>0</v>
      </c>
      <c r="N50">
        <v>25</v>
      </c>
      <c r="O50">
        <v>4</v>
      </c>
      <c r="P50">
        <v>3</v>
      </c>
      <c r="Q50">
        <v>3</v>
      </c>
      <c r="R50">
        <v>3</v>
      </c>
      <c r="S50" s="29">
        <v>3</v>
      </c>
      <c r="T50" s="29">
        <v>1</v>
      </c>
      <c r="U50" s="29">
        <v>3</v>
      </c>
      <c r="V50" s="29">
        <v>1</v>
      </c>
      <c r="W50" s="29">
        <v>7</v>
      </c>
      <c r="X50" s="41"/>
      <c r="Y50" s="45" t="s">
        <v>457</v>
      </c>
      <c r="Z50" s="45"/>
      <c r="AA50" t="s">
        <v>428</v>
      </c>
      <c r="AB50" t="s">
        <v>428</v>
      </c>
      <c r="AC50" t="s">
        <v>428</v>
      </c>
      <c r="AD50" t="s">
        <v>428</v>
      </c>
      <c r="AE50" t="s">
        <v>428</v>
      </c>
      <c r="AF50" t="s">
        <v>428</v>
      </c>
      <c r="AG50" t="s">
        <v>428</v>
      </c>
      <c r="AH50" t="s">
        <v>428</v>
      </c>
    </row>
    <row r="51" spans="1:34" ht="12.75">
      <c r="A51" t="s">
        <v>430</v>
      </c>
      <c r="B51">
        <v>3</v>
      </c>
      <c r="L51" t="s">
        <v>209</v>
      </c>
      <c r="M51" s="33">
        <v>0</v>
      </c>
      <c r="N51">
        <v>20</v>
      </c>
      <c r="O51">
        <v>4</v>
      </c>
      <c r="P51">
        <v>2</v>
      </c>
      <c r="Q51">
        <v>4</v>
      </c>
      <c r="R51">
        <v>2</v>
      </c>
      <c r="S51" s="29">
        <v>2</v>
      </c>
      <c r="T51" s="29">
        <v>1</v>
      </c>
      <c r="U51" s="29">
        <v>4</v>
      </c>
      <c r="V51" s="29">
        <v>1</v>
      </c>
      <c r="W51" s="29">
        <v>8</v>
      </c>
      <c r="X51" s="41" t="s">
        <v>210</v>
      </c>
      <c r="Y51" s="45" t="s">
        <v>456</v>
      </c>
      <c r="Z51" s="45"/>
      <c r="AA51" t="s">
        <v>430</v>
      </c>
      <c r="AB51" t="s">
        <v>430</v>
      </c>
      <c r="AC51" t="s">
        <v>430</v>
      </c>
      <c r="AD51" t="s">
        <v>430</v>
      </c>
      <c r="AE51" t="s">
        <v>430</v>
      </c>
      <c r="AF51" t="s">
        <v>430</v>
      </c>
      <c r="AG51" t="s">
        <v>430</v>
      </c>
      <c r="AH51" t="s">
        <v>430</v>
      </c>
    </row>
    <row r="52" spans="1:34" ht="12.75">
      <c r="A52" t="s">
        <v>57</v>
      </c>
      <c r="B52">
        <v>100</v>
      </c>
      <c r="D52" t="s">
        <v>524</v>
      </c>
      <c r="X52" s="41"/>
      <c r="AA52" t="s">
        <v>431</v>
      </c>
      <c r="AB52" t="s">
        <v>431</v>
      </c>
      <c r="AC52" t="s">
        <v>431</v>
      </c>
      <c r="AD52" t="s">
        <v>431</v>
      </c>
      <c r="AE52" t="s">
        <v>431</v>
      </c>
      <c r="AF52" t="s">
        <v>431</v>
      </c>
      <c r="AG52" t="s">
        <v>431</v>
      </c>
      <c r="AH52" t="s">
        <v>431</v>
      </c>
    </row>
    <row r="53" spans="1:34" ht="12.75">
      <c r="A53" t="s">
        <v>58</v>
      </c>
      <c r="B53">
        <v>35</v>
      </c>
      <c r="D53" t="s">
        <v>525</v>
      </c>
      <c r="E53" t="s">
        <v>526</v>
      </c>
      <c r="F53" t="s">
        <v>527</v>
      </c>
      <c r="L53" s="34" t="s">
        <v>222</v>
      </c>
      <c r="M53" s="34">
        <v>20</v>
      </c>
      <c r="N53" s="34">
        <v>65</v>
      </c>
      <c r="O53" s="34">
        <v>5</v>
      </c>
      <c r="P53" s="34">
        <v>4</v>
      </c>
      <c r="Q53" s="34">
        <v>3</v>
      </c>
      <c r="R53" s="34">
        <v>4</v>
      </c>
      <c r="S53" s="34">
        <v>4</v>
      </c>
      <c r="T53" s="34">
        <v>1</v>
      </c>
      <c r="U53" s="34">
        <v>4</v>
      </c>
      <c r="V53" s="34">
        <v>1</v>
      </c>
      <c r="W53" s="34">
        <v>7</v>
      </c>
      <c r="X53" s="42" t="s">
        <v>120</v>
      </c>
      <c r="Y53" t="s">
        <v>461</v>
      </c>
      <c r="AA53" t="s">
        <v>94</v>
      </c>
      <c r="AB53" t="s">
        <v>32</v>
      </c>
      <c r="AC53" t="s">
        <v>94</v>
      </c>
      <c r="AD53" t="s">
        <v>94</v>
      </c>
      <c r="AE53" t="s">
        <v>463</v>
      </c>
      <c r="AF53" t="s">
        <v>463</v>
      </c>
      <c r="AG53" t="s">
        <v>463</v>
      </c>
      <c r="AH53" t="s">
        <v>463</v>
      </c>
    </row>
    <row r="54" spans="1:34" ht="12.75">
      <c r="A54" t="s">
        <v>59</v>
      </c>
      <c r="B54">
        <v>50</v>
      </c>
      <c r="L54" s="30" t="s">
        <v>223</v>
      </c>
      <c r="M54" s="30">
        <v>11</v>
      </c>
      <c r="N54" s="30">
        <v>45</v>
      </c>
      <c r="O54" s="30">
        <v>5</v>
      </c>
      <c r="P54" s="30">
        <v>4</v>
      </c>
      <c r="Q54" s="30">
        <v>3</v>
      </c>
      <c r="R54" s="30">
        <v>3</v>
      </c>
      <c r="S54" s="30">
        <v>4</v>
      </c>
      <c r="T54" s="30">
        <v>1</v>
      </c>
      <c r="U54" s="30">
        <v>3</v>
      </c>
      <c r="V54" s="30">
        <v>1</v>
      </c>
      <c r="W54" s="30">
        <v>6</v>
      </c>
      <c r="X54" s="43" t="s">
        <v>121</v>
      </c>
      <c r="Y54" t="s">
        <v>464</v>
      </c>
      <c r="AA54" t="s">
        <v>39</v>
      </c>
      <c r="AB54" t="s">
        <v>94</v>
      </c>
      <c r="AC54" t="s">
        <v>39</v>
      </c>
      <c r="AD54" t="s">
        <v>32</v>
      </c>
      <c r="AE54" t="s">
        <v>94</v>
      </c>
      <c r="AF54" t="s">
        <v>88</v>
      </c>
      <c r="AG54" t="s">
        <v>94</v>
      </c>
      <c r="AH54" t="s">
        <v>94</v>
      </c>
    </row>
    <row r="55" spans="1:34" ht="12.75">
      <c r="A55" t="s">
        <v>60</v>
      </c>
      <c r="B55">
        <v>10</v>
      </c>
      <c r="E55">
        <v>4</v>
      </c>
      <c r="F55">
        <v>1</v>
      </c>
      <c r="L55" s="30" t="s">
        <v>224</v>
      </c>
      <c r="M55" s="30">
        <v>8</v>
      </c>
      <c r="N55" s="30">
        <v>45</v>
      </c>
      <c r="O55" s="30">
        <v>5</v>
      </c>
      <c r="P55" s="30">
        <v>4</v>
      </c>
      <c r="Q55" s="30">
        <v>3</v>
      </c>
      <c r="R55" s="30">
        <v>4</v>
      </c>
      <c r="S55" s="30">
        <v>4</v>
      </c>
      <c r="T55" s="30">
        <v>1</v>
      </c>
      <c r="U55" s="30">
        <v>3</v>
      </c>
      <c r="V55" s="30">
        <v>1</v>
      </c>
      <c r="W55" s="30">
        <v>7</v>
      </c>
      <c r="X55" s="43"/>
      <c r="Y55" t="s">
        <v>461</v>
      </c>
      <c r="AA55" t="s">
        <v>68</v>
      </c>
      <c r="AB55" t="s">
        <v>43</v>
      </c>
      <c r="AC55" t="s">
        <v>68</v>
      </c>
      <c r="AD55" t="s">
        <v>88</v>
      </c>
      <c r="AE55" t="s">
        <v>432</v>
      </c>
      <c r="AF55" t="s">
        <v>84</v>
      </c>
      <c r="AG55" t="s">
        <v>432</v>
      </c>
      <c r="AH55" t="s">
        <v>432</v>
      </c>
    </row>
    <row r="56" spans="1:34" ht="12.75">
      <c r="A56" t="s">
        <v>61</v>
      </c>
      <c r="B56">
        <v>200</v>
      </c>
      <c r="E56">
        <v>8</v>
      </c>
      <c r="F56">
        <v>2</v>
      </c>
      <c r="L56" s="30" t="s">
        <v>225</v>
      </c>
      <c r="M56" s="30">
        <v>8</v>
      </c>
      <c r="N56" s="30">
        <v>80</v>
      </c>
      <c r="O56" s="30">
        <v>8</v>
      </c>
      <c r="P56" s="30">
        <v>4</v>
      </c>
      <c r="Q56" s="30">
        <v>3</v>
      </c>
      <c r="R56" s="30">
        <v>4</v>
      </c>
      <c r="S56" s="30">
        <v>4</v>
      </c>
      <c r="T56" s="30">
        <v>1</v>
      </c>
      <c r="U56" s="30">
        <v>2</v>
      </c>
      <c r="V56" s="30" t="s">
        <v>230</v>
      </c>
      <c r="W56" s="30">
        <v>7</v>
      </c>
      <c r="X56" s="43" t="s">
        <v>231</v>
      </c>
      <c r="Y56" t="s">
        <v>462</v>
      </c>
      <c r="AA56" t="s">
        <v>41</v>
      </c>
      <c r="AB56" s="36" t="s">
        <v>78</v>
      </c>
      <c r="AC56" t="s">
        <v>41</v>
      </c>
      <c r="AD56" t="s">
        <v>56</v>
      </c>
      <c r="AE56" t="s">
        <v>56</v>
      </c>
      <c r="AG56" t="s">
        <v>56</v>
      </c>
      <c r="AH56" t="s">
        <v>56</v>
      </c>
    </row>
    <row r="57" spans="1:33" ht="12.75">
      <c r="A57" t="s">
        <v>446</v>
      </c>
      <c r="B57">
        <v>15</v>
      </c>
      <c r="E57">
        <v>12</v>
      </c>
      <c r="F57">
        <v>3</v>
      </c>
      <c r="L57" s="33" t="s">
        <v>226</v>
      </c>
      <c r="M57" s="33">
        <v>0</v>
      </c>
      <c r="N57" s="33">
        <v>35</v>
      </c>
      <c r="O57" s="33">
        <v>5</v>
      </c>
      <c r="P57" s="33">
        <v>4</v>
      </c>
      <c r="Q57" s="33">
        <v>3</v>
      </c>
      <c r="R57" s="33">
        <v>3</v>
      </c>
      <c r="S57" s="33">
        <v>4</v>
      </c>
      <c r="T57" s="33">
        <v>1</v>
      </c>
      <c r="U57" s="33">
        <v>3</v>
      </c>
      <c r="V57" s="33">
        <v>1</v>
      </c>
      <c r="W57" s="33">
        <v>6</v>
      </c>
      <c r="X57" s="44"/>
      <c r="Y57" t="s">
        <v>461</v>
      </c>
      <c r="AA57" t="s">
        <v>60</v>
      </c>
      <c r="AB57" t="s">
        <v>79</v>
      </c>
      <c r="AC57" t="s">
        <v>60</v>
      </c>
      <c r="AD57" t="s">
        <v>432</v>
      </c>
      <c r="AE57" t="s">
        <v>68</v>
      </c>
      <c r="AG57" t="s">
        <v>84</v>
      </c>
    </row>
    <row r="58" spans="1:33" ht="12.75">
      <c r="A58" t="s">
        <v>444</v>
      </c>
      <c r="B58">
        <v>120</v>
      </c>
      <c r="E58">
        <v>16</v>
      </c>
      <c r="F58">
        <v>4</v>
      </c>
      <c r="K58" s="33"/>
      <c r="L58" s="33" t="s">
        <v>227</v>
      </c>
      <c r="M58" s="33">
        <v>0</v>
      </c>
      <c r="N58" s="33">
        <v>25</v>
      </c>
      <c r="O58" s="33">
        <v>5</v>
      </c>
      <c r="P58" s="33">
        <v>3</v>
      </c>
      <c r="Q58" s="33">
        <v>3</v>
      </c>
      <c r="R58" s="33">
        <v>3</v>
      </c>
      <c r="S58" s="33">
        <v>3</v>
      </c>
      <c r="T58" s="33">
        <v>1</v>
      </c>
      <c r="U58" s="33">
        <v>3</v>
      </c>
      <c r="V58" s="33">
        <v>1</v>
      </c>
      <c r="W58" s="33">
        <v>6</v>
      </c>
      <c r="X58" s="44" t="s">
        <v>232</v>
      </c>
      <c r="Y58" t="s">
        <v>462</v>
      </c>
      <c r="AB58" t="s">
        <v>70</v>
      </c>
      <c r="AC58" t="s">
        <v>70</v>
      </c>
      <c r="AD58" t="s">
        <v>73</v>
      </c>
      <c r="AE58" t="s">
        <v>59</v>
      </c>
      <c r="AG58" t="s">
        <v>60</v>
      </c>
    </row>
    <row r="59" spans="1:31" ht="12.75">
      <c r="A59" t="s">
        <v>62</v>
      </c>
      <c r="B59">
        <v>40</v>
      </c>
      <c r="E59">
        <v>20</v>
      </c>
      <c r="F59">
        <v>5</v>
      </c>
      <c r="K59" s="33"/>
      <c r="L59" s="33" t="s">
        <v>228</v>
      </c>
      <c r="M59" s="33">
        <v>0</v>
      </c>
      <c r="N59" s="33">
        <v>200</v>
      </c>
      <c r="O59" s="33">
        <v>6</v>
      </c>
      <c r="P59" s="33">
        <v>4</v>
      </c>
      <c r="Q59" s="33">
        <v>3</v>
      </c>
      <c r="R59" s="33">
        <v>4</v>
      </c>
      <c r="S59" s="33">
        <v>4</v>
      </c>
      <c r="T59" s="33">
        <v>3</v>
      </c>
      <c r="U59" s="33">
        <v>4</v>
      </c>
      <c r="V59" s="33">
        <v>3</v>
      </c>
      <c r="W59" s="33">
        <v>8</v>
      </c>
      <c r="X59" s="44" t="s">
        <v>233</v>
      </c>
      <c r="Y59" t="s">
        <v>461</v>
      </c>
      <c r="AB59" t="s">
        <v>58</v>
      </c>
      <c r="AC59" t="s">
        <v>459</v>
      </c>
      <c r="AD59" s="36" t="s">
        <v>78</v>
      </c>
      <c r="AE59" t="s">
        <v>84</v>
      </c>
    </row>
    <row r="60" spans="1:31" ht="12.75">
      <c r="A60" t="s">
        <v>63</v>
      </c>
      <c r="B60">
        <v>12</v>
      </c>
      <c r="K60" s="33"/>
      <c r="L60" s="33" t="s">
        <v>229</v>
      </c>
      <c r="M60" s="33">
        <v>0</v>
      </c>
      <c r="N60" s="33">
        <v>15</v>
      </c>
      <c r="O60" s="33">
        <v>7</v>
      </c>
      <c r="P60" s="33">
        <v>4</v>
      </c>
      <c r="Q60" s="33">
        <v>0</v>
      </c>
      <c r="R60" s="33">
        <v>4</v>
      </c>
      <c r="S60" s="33">
        <v>3</v>
      </c>
      <c r="T60" s="33">
        <v>1</v>
      </c>
      <c r="U60" s="33">
        <v>3</v>
      </c>
      <c r="V60" s="33">
        <v>1</v>
      </c>
      <c r="W60" s="33">
        <v>5</v>
      </c>
      <c r="X60" s="44" t="s">
        <v>166</v>
      </c>
      <c r="Y60" t="s">
        <v>451</v>
      </c>
      <c r="AB60" t="s">
        <v>37</v>
      </c>
      <c r="AD60" t="s">
        <v>79</v>
      </c>
      <c r="AE60" t="s">
        <v>60</v>
      </c>
    </row>
    <row r="61" spans="1:30" ht="12.75">
      <c r="A61" t="s">
        <v>459</v>
      </c>
      <c r="B61">
        <v>35</v>
      </c>
      <c r="K61" s="33"/>
      <c r="X61" s="41"/>
      <c r="AB61" t="s">
        <v>429</v>
      </c>
      <c r="AD61" t="s">
        <v>47</v>
      </c>
    </row>
    <row r="62" spans="1:30" ht="12.75">
      <c r="A62" t="s">
        <v>429</v>
      </c>
      <c r="B62">
        <v>200</v>
      </c>
      <c r="L62" s="34" t="s">
        <v>285</v>
      </c>
      <c r="M62" s="34">
        <v>20</v>
      </c>
      <c r="N62" s="34">
        <v>70</v>
      </c>
      <c r="O62" s="34">
        <v>4</v>
      </c>
      <c r="P62" s="34">
        <v>4</v>
      </c>
      <c r="Q62" s="34">
        <v>4</v>
      </c>
      <c r="R62" s="34">
        <v>3</v>
      </c>
      <c r="S62" s="34">
        <v>3</v>
      </c>
      <c r="T62" s="34">
        <v>1</v>
      </c>
      <c r="U62" s="34">
        <v>3</v>
      </c>
      <c r="V62" s="34">
        <v>1</v>
      </c>
      <c r="W62" s="34">
        <v>8</v>
      </c>
      <c r="X62" s="42" t="s">
        <v>188</v>
      </c>
      <c r="Y62" t="s">
        <v>467</v>
      </c>
      <c r="AB62" t="s">
        <v>68</v>
      </c>
      <c r="AD62" t="s">
        <v>48</v>
      </c>
    </row>
    <row r="63" spans="1:30" ht="12.75">
      <c r="A63" t="s">
        <v>64</v>
      </c>
      <c r="B63">
        <v>90</v>
      </c>
      <c r="L63" s="30" t="s">
        <v>286</v>
      </c>
      <c r="M63" s="30">
        <v>8</v>
      </c>
      <c r="N63" s="30">
        <v>60</v>
      </c>
      <c r="O63" s="30">
        <v>4</v>
      </c>
      <c r="P63" s="30">
        <v>4</v>
      </c>
      <c r="Q63" s="30">
        <v>0</v>
      </c>
      <c r="R63" s="30">
        <v>4</v>
      </c>
      <c r="S63" s="30">
        <v>4</v>
      </c>
      <c r="T63" s="30">
        <v>1</v>
      </c>
      <c r="U63" s="30">
        <v>2</v>
      </c>
      <c r="V63" s="30">
        <v>2</v>
      </c>
      <c r="W63" s="30">
        <v>7</v>
      </c>
      <c r="X63" s="43" t="s">
        <v>291</v>
      </c>
      <c r="Y63" t="s">
        <v>468</v>
      </c>
      <c r="AB63" t="s">
        <v>41</v>
      </c>
      <c r="AD63" t="s">
        <v>43</v>
      </c>
    </row>
    <row r="64" spans="1:30" ht="12.75">
      <c r="A64" t="s">
        <v>65</v>
      </c>
      <c r="B64">
        <v>5</v>
      </c>
      <c r="L64" s="30" t="s">
        <v>287</v>
      </c>
      <c r="M64" s="30">
        <v>0</v>
      </c>
      <c r="N64" s="30">
        <v>25</v>
      </c>
      <c r="O64" s="30">
        <v>4</v>
      </c>
      <c r="P64" s="30">
        <v>3</v>
      </c>
      <c r="Q64" s="30">
        <v>3</v>
      </c>
      <c r="R64" s="30">
        <v>3</v>
      </c>
      <c r="S64" s="30">
        <v>3</v>
      </c>
      <c r="T64" s="30">
        <v>1</v>
      </c>
      <c r="U64" s="30">
        <v>3</v>
      </c>
      <c r="V64" s="30">
        <v>1</v>
      </c>
      <c r="W64" s="30">
        <v>7</v>
      </c>
      <c r="X64" s="43" t="s">
        <v>292</v>
      </c>
      <c r="Y64" t="s">
        <v>467</v>
      </c>
      <c r="AB64" t="s">
        <v>60</v>
      </c>
      <c r="AD64" t="s">
        <v>39</v>
      </c>
    </row>
    <row r="65" spans="1:30" ht="12.75">
      <c r="A65" t="s">
        <v>66</v>
      </c>
      <c r="B65">
        <v>40</v>
      </c>
      <c r="L65" t="s">
        <v>288</v>
      </c>
      <c r="M65">
        <v>0</v>
      </c>
      <c r="N65">
        <v>50</v>
      </c>
      <c r="O65">
        <v>4</v>
      </c>
      <c r="P65">
        <v>4</v>
      </c>
      <c r="Q65">
        <v>3</v>
      </c>
      <c r="R65">
        <v>4</v>
      </c>
      <c r="S65">
        <v>4</v>
      </c>
      <c r="T65">
        <v>1</v>
      </c>
      <c r="U65">
        <v>4</v>
      </c>
      <c r="V65">
        <v>2</v>
      </c>
      <c r="W65">
        <v>10</v>
      </c>
      <c r="X65" s="41" t="s">
        <v>296</v>
      </c>
      <c r="Y65" t="s">
        <v>451</v>
      </c>
      <c r="AD65" t="s">
        <v>68</v>
      </c>
    </row>
    <row r="66" spans="1:30" ht="12.75">
      <c r="A66" t="s">
        <v>67</v>
      </c>
      <c r="B66">
        <v>10</v>
      </c>
      <c r="L66" t="s">
        <v>289</v>
      </c>
      <c r="M66">
        <v>0</v>
      </c>
      <c r="N66">
        <v>25</v>
      </c>
      <c r="O66">
        <v>4</v>
      </c>
      <c r="P66">
        <v>3</v>
      </c>
      <c r="Q66">
        <v>3</v>
      </c>
      <c r="R66">
        <v>3</v>
      </c>
      <c r="S66">
        <v>3</v>
      </c>
      <c r="T66">
        <v>1</v>
      </c>
      <c r="U66">
        <v>3</v>
      </c>
      <c r="V66">
        <v>1</v>
      </c>
      <c r="W66">
        <v>7</v>
      </c>
      <c r="X66" s="41"/>
      <c r="Y66" t="s">
        <v>467</v>
      </c>
      <c r="AD66" t="s">
        <v>59</v>
      </c>
    </row>
    <row r="67" spans="1:30" ht="12.75">
      <c r="A67" t="s">
        <v>68</v>
      </c>
      <c r="B67">
        <v>20</v>
      </c>
      <c r="L67" t="s">
        <v>290</v>
      </c>
      <c r="M67">
        <v>0</v>
      </c>
      <c r="N67">
        <v>15</v>
      </c>
      <c r="O67">
        <v>4</v>
      </c>
      <c r="P67">
        <v>3</v>
      </c>
      <c r="Q67">
        <v>0</v>
      </c>
      <c r="R67">
        <v>3</v>
      </c>
      <c r="S67">
        <v>2</v>
      </c>
      <c r="T67">
        <v>1</v>
      </c>
      <c r="U67">
        <v>3</v>
      </c>
      <c r="V67">
        <v>1</v>
      </c>
      <c r="W67">
        <v>10</v>
      </c>
      <c r="X67" s="41" t="s">
        <v>297</v>
      </c>
      <c r="Y67" t="s">
        <v>451</v>
      </c>
      <c r="AD67" t="s">
        <v>84</v>
      </c>
    </row>
    <row r="68" spans="1:30" ht="12.75">
      <c r="A68" t="s">
        <v>69</v>
      </c>
      <c r="B68">
        <v>15</v>
      </c>
      <c r="L68" t="s">
        <v>469</v>
      </c>
      <c r="M68">
        <v>0</v>
      </c>
      <c r="N68">
        <v>120</v>
      </c>
      <c r="O68" t="s">
        <v>470</v>
      </c>
      <c r="P68" t="s">
        <v>470</v>
      </c>
      <c r="Q68" t="s">
        <v>470</v>
      </c>
      <c r="R68" t="s">
        <v>470</v>
      </c>
      <c r="S68" t="s">
        <v>470</v>
      </c>
      <c r="T68" t="s">
        <v>470</v>
      </c>
      <c r="U68" t="s">
        <v>470</v>
      </c>
      <c r="V68" t="s">
        <v>470</v>
      </c>
      <c r="W68" t="s">
        <v>470</v>
      </c>
      <c r="X68" s="41" t="s">
        <v>471</v>
      </c>
      <c r="AD68" t="s">
        <v>41</v>
      </c>
    </row>
    <row r="69" spans="1:30" ht="12.75">
      <c r="A69" t="s">
        <v>70</v>
      </c>
      <c r="B69">
        <v>15</v>
      </c>
      <c r="X69" s="41"/>
      <c r="AD69" t="s">
        <v>60</v>
      </c>
    </row>
    <row r="70" spans="1:26" ht="12.75">
      <c r="A70" t="s">
        <v>71</v>
      </c>
      <c r="B70">
        <v>10</v>
      </c>
      <c r="L70" s="34" t="s">
        <v>298</v>
      </c>
      <c r="M70" s="34">
        <v>20</v>
      </c>
      <c r="N70" s="34">
        <v>85</v>
      </c>
      <c r="O70" s="34">
        <v>3</v>
      </c>
      <c r="P70" s="34">
        <v>5</v>
      </c>
      <c r="Q70" s="34">
        <v>4</v>
      </c>
      <c r="R70" s="34">
        <v>3</v>
      </c>
      <c r="S70" s="34">
        <v>4</v>
      </c>
      <c r="T70" s="34">
        <v>1</v>
      </c>
      <c r="U70" s="34">
        <v>2</v>
      </c>
      <c r="V70" s="34">
        <v>1</v>
      </c>
      <c r="W70" s="34">
        <v>9</v>
      </c>
      <c r="X70" s="42" t="s">
        <v>120</v>
      </c>
      <c r="Y70" s="45" t="s">
        <v>472</v>
      </c>
      <c r="Z70" s="45"/>
    </row>
    <row r="71" spans="1:35" ht="12.75">
      <c r="A71" t="s">
        <v>496</v>
      </c>
      <c r="B71">
        <v>25</v>
      </c>
      <c r="L71" s="30" t="s">
        <v>299</v>
      </c>
      <c r="M71" s="30">
        <v>10</v>
      </c>
      <c r="N71" s="30">
        <v>50</v>
      </c>
      <c r="O71" s="30">
        <v>3</v>
      </c>
      <c r="P71" s="30">
        <v>4</v>
      </c>
      <c r="Q71" s="30">
        <v>3</v>
      </c>
      <c r="R71" s="30">
        <v>3</v>
      </c>
      <c r="S71" s="30">
        <v>4</v>
      </c>
      <c r="T71" s="30">
        <v>1</v>
      </c>
      <c r="U71" s="30">
        <v>2</v>
      </c>
      <c r="V71" s="30">
        <v>1</v>
      </c>
      <c r="W71" s="30">
        <v>9</v>
      </c>
      <c r="X71" s="43" t="s">
        <v>303</v>
      </c>
      <c r="Y71" s="45" t="s">
        <v>473</v>
      </c>
      <c r="Z71" s="45"/>
      <c r="AA71" s="23" t="s">
        <v>467</v>
      </c>
      <c r="AB71" s="23" t="s">
        <v>468</v>
      </c>
      <c r="AC71" s="23" t="s">
        <v>472</v>
      </c>
      <c r="AD71" s="23" t="s">
        <v>473</v>
      </c>
      <c r="AE71" s="23" t="s">
        <v>484</v>
      </c>
      <c r="AF71" s="23" t="s">
        <v>486</v>
      </c>
      <c r="AG71" s="23" t="s">
        <v>487</v>
      </c>
      <c r="AH71" s="23" t="s">
        <v>488</v>
      </c>
      <c r="AI71" s="23" t="s">
        <v>489</v>
      </c>
    </row>
    <row r="72" spans="1:35" ht="12.75">
      <c r="A72" t="s">
        <v>431</v>
      </c>
      <c r="B72">
        <v>3</v>
      </c>
      <c r="L72" s="30" t="s">
        <v>485</v>
      </c>
      <c r="M72" s="30">
        <v>8</v>
      </c>
      <c r="N72" s="30">
        <v>50</v>
      </c>
      <c r="O72" s="30">
        <v>3</v>
      </c>
      <c r="P72" s="30">
        <v>4</v>
      </c>
      <c r="Q72" s="30">
        <v>3</v>
      </c>
      <c r="R72" s="30">
        <v>3</v>
      </c>
      <c r="S72" s="30">
        <v>4</v>
      </c>
      <c r="T72" s="30">
        <v>1</v>
      </c>
      <c r="U72" s="30">
        <v>2</v>
      </c>
      <c r="V72" s="30">
        <v>1</v>
      </c>
      <c r="W72" s="30">
        <v>9</v>
      </c>
      <c r="X72" s="43" t="s">
        <v>304</v>
      </c>
      <c r="Y72" s="45" t="s">
        <v>484</v>
      </c>
      <c r="Z72" s="45"/>
      <c r="AA72" t="s">
        <v>30</v>
      </c>
      <c r="AB72" t="s">
        <v>432</v>
      </c>
      <c r="AC72" t="s">
        <v>30</v>
      </c>
      <c r="AD72" t="s">
        <v>30</v>
      </c>
      <c r="AE72" t="s">
        <v>30</v>
      </c>
      <c r="AF72" t="s">
        <v>30</v>
      </c>
      <c r="AG72" t="s">
        <v>30</v>
      </c>
      <c r="AH72" t="s">
        <v>30</v>
      </c>
      <c r="AI72" t="s">
        <v>436</v>
      </c>
    </row>
    <row r="73" spans="1:35" ht="12.75">
      <c r="A73" t="s">
        <v>72</v>
      </c>
      <c r="B73">
        <v>10</v>
      </c>
      <c r="L73" t="s">
        <v>300</v>
      </c>
      <c r="M73">
        <v>0</v>
      </c>
      <c r="N73">
        <v>40</v>
      </c>
      <c r="O73">
        <v>3</v>
      </c>
      <c r="P73">
        <v>4</v>
      </c>
      <c r="Q73">
        <v>3</v>
      </c>
      <c r="R73">
        <v>3</v>
      </c>
      <c r="S73">
        <v>4</v>
      </c>
      <c r="T73">
        <v>1</v>
      </c>
      <c r="U73">
        <v>2</v>
      </c>
      <c r="V73">
        <v>1</v>
      </c>
      <c r="W73">
        <v>9</v>
      </c>
      <c r="X73" s="41"/>
      <c r="Y73" s="45" t="s">
        <v>472</v>
      </c>
      <c r="Z73" s="45"/>
      <c r="AA73" t="s">
        <v>428</v>
      </c>
      <c r="AB73" t="s">
        <v>52</v>
      </c>
      <c r="AC73" t="s">
        <v>428</v>
      </c>
      <c r="AD73" t="s">
        <v>428</v>
      </c>
      <c r="AE73" t="s">
        <v>428</v>
      </c>
      <c r="AF73" t="s">
        <v>428</v>
      </c>
      <c r="AG73" t="s">
        <v>428</v>
      </c>
      <c r="AH73" t="s">
        <v>428</v>
      </c>
      <c r="AI73" t="s">
        <v>32</v>
      </c>
    </row>
    <row r="74" spans="1:35" ht="12.75">
      <c r="A74" t="s">
        <v>73</v>
      </c>
      <c r="B74">
        <v>15</v>
      </c>
      <c r="L74" t="s">
        <v>301</v>
      </c>
      <c r="M74">
        <v>0</v>
      </c>
      <c r="N74">
        <v>40</v>
      </c>
      <c r="O74">
        <v>3</v>
      </c>
      <c r="P74">
        <v>4</v>
      </c>
      <c r="Q74">
        <v>3</v>
      </c>
      <c r="R74">
        <v>3</v>
      </c>
      <c r="S74">
        <v>4</v>
      </c>
      <c r="T74">
        <v>1</v>
      </c>
      <c r="U74">
        <v>2</v>
      </c>
      <c r="V74">
        <v>1</v>
      </c>
      <c r="W74">
        <v>9</v>
      </c>
      <c r="X74" s="41"/>
      <c r="Y74" s="45" t="s">
        <v>473</v>
      </c>
      <c r="Z74" s="45"/>
      <c r="AA74" t="s">
        <v>430</v>
      </c>
      <c r="AC74" t="s">
        <v>430</v>
      </c>
      <c r="AD74" t="s">
        <v>430</v>
      </c>
      <c r="AE74" t="s">
        <v>430</v>
      </c>
      <c r="AF74" t="s">
        <v>430</v>
      </c>
      <c r="AG74" t="s">
        <v>94</v>
      </c>
      <c r="AH74" t="s">
        <v>430</v>
      </c>
      <c r="AI74" t="s">
        <v>94</v>
      </c>
    </row>
    <row r="75" spans="1:35" ht="12.75">
      <c r="A75" t="s">
        <v>129</v>
      </c>
      <c r="B75">
        <v>30</v>
      </c>
      <c r="L75" t="s">
        <v>302</v>
      </c>
      <c r="M75">
        <v>0</v>
      </c>
      <c r="N75">
        <v>25</v>
      </c>
      <c r="O75">
        <v>3</v>
      </c>
      <c r="P75">
        <v>3</v>
      </c>
      <c r="Q75">
        <v>2</v>
      </c>
      <c r="R75">
        <v>3</v>
      </c>
      <c r="S75">
        <v>4</v>
      </c>
      <c r="T75">
        <v>1</v>
      </c>
      <c r="U75">
        <v>2</v>
      </c>
      <c r="V75">
        <v>1</v>
      </c>
      <c r="W75">
        <v>8</v>
      </c>
      <c r="X75" s="41"/>
      <c r="Y75" s="45" t="s">
        <v>472</v>
      </c>
      <c r="Z75" s="45"/>
      <c r="AA75" t="s">
        <v>431</v>
      </c>
      <c r="AC75" t="s">
        <v>431</v>
      </c>
      <c r="AD75" t="s">
        <v>431</v>
      </c>
      <c r="AE75" t="s">
        <v>431</v>
      </c>
      <c r="AF75" t="s">
        <v>431</v>
      </c>
      <c r="AG75" t="s">
        <v>88</v>
      </c>
      <c r="AH75" t="s">
        <v>431</v>
      </c>
      <c r="AI75" t="s">
        <v>432</v>
      </c>
    </row>
    <row r="76" spans="1:35" ht="12.75">
      <c r="A76" t="s">
        <v>127</v>
      </c>
      <c r="B76">
        <v>40</v>
      </c>
      <c r="X76" s="41"/>
      <c r="AA76" t="s">
        <v>32</v>
      </c>
      <c r="AC76" t="s">
        <v>32</v>
      </c>
      <c r="AD76" t="s">
        <v>32</v>
      </c>
      <c r="AE76" t="s">
        <v>32</v>
      </c>
      <c r="AF76" t="s">
        <v>32</v>
      </c>
      <c r="AG76" t="s">
        <v>78</v>
      </c>
      <c r="AH76" t="s">
        <v>32</v>
      </c>
      <c r="AI76" t="s">
        <v>68</v>
      </c>
    </row>
    <row r="77" spans="1:34" ht="12.75">
      <c r="A77" t="s">
        <v>125</v>
      </c>
      <c r="B77">
        <v>20</v>
      </c>
      <c r="L77" s="34" t="s">
        <v>305</v>
      </c>
      <c r="M77" s="34">
        <v>20</v>
      </c>
      <c r="N77" s="34">
        <v>80</v>
      </c>
      <c r="O77" s="34">
        <v>4</v>
      </c>
      <c r="P77" s="34">
        <v>4</v>
      </c>
      <c r="Q77" s="34">
        <v>4</v>
      </c>
      <c r="R77" s="34">
        <v>3</v>
      </c>
      <c r="S77" s="34">
        <v>3</v>
      </c>
      <c r="T77" s="34">
        <v>1</v>
      </c>
      <c r="U77" s="34">
        <v>3</v>
      </c>
      <c r="V77" s="34">
        <v>1</v>
      </c>
      <c r="W77" s="34">
        <v>8</v>
      </c>
      <c r="X77" s="42" t="s">
        <v>311</v>
      </c>
      <c r="Y77" s="45" t="s">
        <v>490</v>
      </c>
      <c r="Z77" s="45"/>
      <c r="AA77" t="s">
        <v>94</v>
      </c>
      <c r="AC77" t="s">
        <v>49</v>
      </c>
      <c r="AD77" t="s">
        <v>94</v>
      </c>
      <c r="AE77" t="s">
        <v>49</v>
      </c>
      <c r="AF77" t="s">
        <v>94</v>
      </c>
      <c r="AG77" t="s">
        <v>79</v>
      </c>
      <c r="AH77" t="s">
        <v>94</v>
      </c>
    </row>
    <row r="78" spans="1:34" ht="12.75">
      <c r="A78" t="s">
        <v>132</v>
      </c>
      <c r="B78">
        <v>40</v>
      </c>
      <c r="L78" s="30" t="s">
        <v>306</v>
      </c>
      <c r="M78" s="30">
        <v>10</v>
      </c>
      <c r="N78" s="30">
        <v>35</v>
      </c>
      <c r="O78" s="30">
        <v>4</v>
      </c>
      <c r="P78" s="30">
        <v>3</v>
      </c>
      <c r="Q78" s="30">
        <v>3</v>
      </c>
      <c r="R78" s="30">
        <v>4</v>
      </c>
      <c r="S78" s="30">
        <v>3</v>
      </c>
      <c r="T78" s="30">
        <v>1</v>
      </c>
      <c r="U78" s="30">
        <v>3</v>
      </c>
      <c r="V78" s="30">
        <v>1</v>
      </c>
      <c r="W78" s="30">
        <v>7</v>
      </c>
      <c r="X78" s="43" t="s">
        <v>312</v>
      </c>
      <c r="Y78" s="45" t="s">
        <v>490</v>
      </c>
      <c r="Z78" s="45"/>
      <c r="AA78" t="s">
        <v>432</v>
      </c>
      <c r="AC78" t="s">
        <v>94</v>
      </c>
      <c r="AD78" t="s">
        <v>43</v>
      </c>
      <c r="AE78" t="s">
        <v>94</v>
      </c>
      <c r="AF78" t="s">
        <v>432</v>
      </c>
      <c r="AG78" t="s">
        <v>435</v>
      </c>
      <c r="AH78" t="s">
        <v>432</v>
      </c>
    </row>
    <row r="79" spans="1:34" ht="12.75">
      <c r="A79" t="s">
        <v>126</v>
      </c>
      <c r="B79">
        <v>50</v>
      </c>
      <c r="L79" s="30" t="s">
        <v>307</v>
      </c>
      <c r="M79" s="30">
        <v>8</v>
      </c>
      <c r="N79" s="30">
        <v>35</v>
      </c>
      <c r="O79" s="30">
        <v>4</v>
      </c>
      <c r="P79" s="30">
        <v>4</v>
      </c>
      <c r="Q79" s="30">
        <v>3</v>
      </c>
      <c r="R79" s="30">
        <v>3</v>
      </c>
      <c r="S79" s="30">
        <v>3</v>
      </c>
      <c r="T79" s="30">
        <v>1</v>
      </c>
      <c r="U79" s="30">
        <v>3</v>
      </c>
      <c r="V79" s="30">
        <v>1</v>
      </c>
      <c r="W79" s="30">
        <v>7</v>
      </c>
      <c r="X79" s="43"/>
      <c r="Y79" s="45" t="s">
        <v>490</v>
      </c>
      <c r="Z79" s="45"/>
      <c r="AA79" t="s">
        <v>88</v>
      </c>
      <c r="AC79" t="s">
        <v>432</v>
      </c>
      <c r="AD79" t="s">
        <v>58</v>
      </c>
      <c r="AE79" t="s">
        <v>432</v>
      </c>
      <c r="AF79" t="s">
        <v>88</v>
      </c>
      <c r="AG79" t="s">
        <v>45</v>
      </c>
      <c r="AH79" t="s">
        <v>68</v>
      </c>
    </row>
    <row r="80" spans="1:33" ht="12.75">
      <c r="A80" t="s">
        <v>133</v>
      </c>
      <c r="B80">
        <v>40</v>
      </c>
      <c r="L80" s="30" t="s">
        <v>308</v>
      </c>
      <c r="M80" s="30">
        <v>0</v>
      </c>
      <c r="N80" s="30">
        <v>15</v>
      </c>
      <c r="O80" s="30">
        <v>4</v>
      </c>
      <c r="P80" s="30">
        <v>2</v>
      </c>
      <c r="Q80" s="30">
        <v>2</v>
      </c>
      <c r="R80" s="30">
        <v>3</v>
      </c>
      <c r="S80" s="30">
        <v>3</v>
      </c>
      <c r="T80" s="30">
        <v>1</v>
      </c>
      <c r="U80" s="30">
        <v>3</v>
      </c>
      <c r="V80" s="30">
        <v>1</v>
      </c>
      <c r="W80" s="30">
        <v>6</v>
      </c>
      <c r="X80" s="43"/>
      <c r="Y80" s="45" t="s">
        <v>490</v>
      </c>
      <c r="Z80" s="45"/>
      <c r="AA80" t="s">
        <v>56</v>
      </c>
      <c r="AC80" t="s">
        <v>88</v>
      </c>
      <c r="AD80" t="s">
        <v>78</v>
      </c>
      <c r="AE80" t="s">
        <v>88</v>
      </c>
      <c r="AF80" t="s">
        <v>39</v>
      </c>
      <c r="AG80" t="s">
        <v>46</v>
      </c>
    </row>
    <row r="81" spans="1:33" ht="12.75">
      <c r="A81" t="s">
        <v>131</v>
      </c>
      <c r="B81">
        <v>40</v>
      </c>
      <c r="K81" s="33"/>
      <c r="L81" s="33" t="s">
        <v>310</v>
      </c>
      <c r="M81" s="33">
        <v>0</v>
      </c>
      <c r="N81" s="33">
        <v>25</v>
      </c>
      <c r="O81" s="33">
        <v>4</v>
      </c>
      <c r="P81" s="33">
        <v>3</v>
      </c>
      <c r="Q81" s="33">
        <v>3</v>
      </c>
      <c r="R81" s="33">
        <v>3</v>
      </c>
      <c r="S81" s="33">
        <v>3</v>
      </c>
      <c r="T81" s="33">
        <v>1</v>
      </c>
      <c r="U81" s="33">
        <v>3</v>
      </c>
      <c r="V81" s="33">
        <v>1</v>
      </c>
      <c r="W81" s="33">
        <v>7</v>
      </c>
      <c r="X81" s="44"/>
      <c r="Y81" s="45" t="s">
        <v>490</v>
      </c>
      <c r="Z81" s="45"/>
      <c r="AA81" t="s">
        <v>73</v>
      </c>
      <c r="AC81" t="s">
        <v>56</v>
      </c>
      <c r="AD81" t="s">
        <v>79</v>
      </c>
      <c r="AE81" t="s">
        <v>56</v>
      </c>
      <c r="AF81" t="s">
        <v>78</v>
      </c>
      <c r="AG81" t="s">
        <v>39</v>
      </c>
    </row>
    <row r="82" spans="1:33" ht="12.75">
      <c r="A82" t="s">
        <v>130</v>
      </c>
      <c r="B82">
        <v>35</v>
      </c>
      <c r="K82" s="33"/>
      <c r="L82" s="33" t="s">
        <v>309</v>
      </c>
      <c r="M82" s="33">
        <v>0</v>
      </c>
      <c r="N82" s="33">
        <v>30</v>
      </c>
      <c r="O82" s="33">
        <v>4</v>
      </c>
      <c r="P82" s="33">
        <v>3</v>
      </c>
      <c r="Q82" s="33">
        <v>3</v>
      </c>
      <c r="R82" s="33">
        <v>3</v>
      </c>
      <c r="S82" s="33">
        <v>3</v>
      </c>
      <c r="T82" s="33">
        <v>1</v>
      </c>
      <c r="U82" s="33">
        <v>3</v>
      </c>
      <c r="V82" s="33">
        <v>1</v>
      </c>
      <c r="W82" s="33">
        <v>7</v>
      </c>
      <c r="X82" s="44" t="s">
        <v>313</v>
      </c>
      <c r="Y82" s="45" t="s">
        <v>490</v>
      </c>
      <c r="Z82" s="45"/>
      <c r="AA82" t="s">
        <v>39</v>
      </c>
      <c r="AC82" t="s">
        <v>78</v>
      </c>
      <c r="AD82" t="s">
        <v>68</v>
      </c>
      <c r="AE82" t="s">
        <v>474</v>
      </c>
      <c r="AF82" t="s">
        <v>79</v>
      </c>
      <c r="AG82" t="s">
        <v>58</v>
      </c>
    </row>
    <row r="83" spans="1:33" ht="12.75">
      <c r="A83" t="s">
        <v>128</v>
      </c>
      <c r="B83">
        <v>35</v>
      </c>
      <c r="K83" s="33"/>
      <c r="L83" s="33" t="s">
        <v>491</v>
      </c>
      <c r="M83" s="33">
        <v>0</v>
      </c>
      <c r="N83" s="33">
        <v>25</v>
      </c>
      <c r="O83" s="33">
        <v>4</v>
      </c>
      <c r="P83" s="33">
        <v>3</v>
      </c>
      <c r="Q83" s="33">
        <v>3</v>
      </c>
      <c r="R83" s="33">
        <v>3</v>
      </c>
      <c r="S83" s="33">
        <v>3</v>
      </c>
      <c r="T83" s="33">
        <v>1</v>
      </c>
      <c r="U83" s="33">
        <v>3</v>
      </c>
      <c r="V83" s="33">
        <v>1</v>
      </c>
      <c r="W83" s="33">
        <v>7</v>
      </c>
      <c r="X83" s="44" t="s">
        <v>314</v>
      </c>
      <c r="Y83" s="45" t="s">
        <v>492</v>
      </c>
      <c r="Z83" s="45"/>
      <c r="AA83" t="s">
        <v>85</v>
      </c>
      <c r="AC83" t="s">
        <v>68</v>
      </c>
      <c r="AD83" t="s">
        <v>59</v>
      </c>
      <c r="AE83" t="s">
        <v>475</v>
      </c>
      <c r="AF83" t="s">
        <v>68</v>
      </c>
      <c r="AG83" t="s">
        <v>37</v>
      </c>
    </row>
    <row r="84" spans="1:33" ht="12.75">
      <c r="A84" t="s">
        <v>74</v>
      </c>
      <c r="B84">
        <v>5</v>
      </c>
      <c r="K84" s="33"/>
      <c r="L84" s="33" t="s">
        <v>315</v>
      </c>
      <c r="M84" s="33">
        <v>0</v>
      </c>
      <c r="N84" s="33">
        <v>145</v>
      </c>
      <c r="O84" s="33">
        <v>6</v>
      </c>
      <c r="P84" s="33">
        <v>3</v>
      </c>
      <c r="Q84" s="33">
        <v>0</v>
      </c>
      <c r="R84" s="33">
        <v>5</v>
      </c>
      <c r="S84" s="33">
        <v>5</v>
      </c>
      <c r="T84" s="33">
        <v>2</v>
      </c>
      <c r="U84" s="33">
        <v>2</v>
      </c>
      <c r="V84" s="33">
        <v>2</v>
      </c>
      <c r="W84" s="33">
        <v>6</v>
      </c>
      <c r="X84" s="44" t="s">
        <v>316</v>
      </c>
      <c r="Y84" s="45" t="s">
        <v>451</v>
      </c>
      <c r="Z84" s="45"/>
      <c r="AA84" t="s">
        <v>78</v>
      </c>
      <c r="AC84" t="s">
        <v>59</v>
      </c>
      <c r="AD84" t="s">
        <v>84</v>
      </c>
      <c r="AE84" t="s">
        <v>476</v>
      </c>
      <c r="AF84" t="s">
        <v>59</v>
      </c>
      <c r="AG84" t="s">
        <v>429</v>
      </c>
    </row>
    <row r="85" spans="1:33" ht="12.75">
      <c r="A85" t="s">
        <v>75</v>
      </c>
      <c r="B85">
        <v>25</v>
      </c>
      <c r="X85" s="41"/>
      <c r="AA85" t="s">
        <v>79</v>
      </c>
      <c r="AC85" t="s">
        <v>84</v>
      </c>
      <c r="AD85" t="s">
        <v>60</v>
      </c>
      <c r="AE85" t="s">
        <v>477</v>
      </c>
      <c r="AF85" t="s">
        <v>84</v>
      </c>
      <c r="AG85" t="s">
        <v>68</v>
      </c>
    </row>
    <row r="86" spans="1:33" ht="12.75">
      <c r="A86" t="s">
        <v>76</v>
      </c>
      <c r="B86">
        <v>250</v>
      </c>
      <c r="L86" s="34" t="s">
        <v>317</v>
      </c>
      <c r="M86" s="34">
        <v>20</v>
      </c>
      <c r="N86" s="34">
        <v>80</v>
      </c>
      <c r="O86" s="34">
        <v>4</v>
      </c>
      <c r="P86" s="34">
        <v>4</v>
      </c>
      <c r="Q86" s="34">
        <v>4</v>
      </c>
      <c r="R86" s="34">
        <v>4</v>
      </c>
      <c r="S86" s="34">
        <v>4</v>
      </c>
      <c r="T86" s="34">
        <v>1</v>
      </c>
      <c r="U86" s="34">
        <v>3</v>
      </c>
      <c r="V86" s="34">
        <v>1</v>
      </c>
      <c r="W86" s="34">
        <v>8</v>
      </c>
      <c r="X86" s="42" t="s">
        <v>120</v>
      </c>
      <c r="Y86" t="s">
        <v>493</v>
      </c>
      <c r="AA86" t="s">
        <v>68</v>
      </c>
      <c r="AC86" t="s">
        <v>60</v>
      </c>
      <c r="AE86" t="s">
        <v>478</v>
      </c>
      <c r="AF86" t="s">
        <v>60</v>
      </c>
      <c r="AG86" t="s">
        <v>84</v>
      </c>
    </row>
    <row r="87" spans="1:33" ht="12.75">
      <c r="A87" t="s">
        <v>77</v>
      </c>
      <c r="B87">
        <v>25</v>
      </c>
      <c r="L87" s="30" t="s">
        <v>318</v>
      </c>
      <c r="M87" s="30">
        <v>10</v>
      </c>
      <c r="N87" s="30">
        <v>40</v>
      </c>
      <c r="O87" s="30">
        <v>4</v>
      </c>
      <c r="P87" s="30">
        <v>3</v>
      </c>
      <c r="Q87" s="30">
        <v>3</v>
      </c>
      <c r="R87" s="30">
        <v>3</v>
      </c>
      <c r="S87" s="30">
        <v>4</v>
      </c>
      <c r="T87" s="30">
        <v>1</v>
      </c>
      <c r="U87" s="30">
        <v>3</v>
      </c>
      <c r="V87" s="30">
        <v>1</v>
      </c>
      <c r="W87" s="30">
        <v>7</v>
      </c>
      <c r="X87" s="43" t="s">
        <v>121</v>
      </c>
      <c r="Y87" t="s">
        <v>495</v>
      </c>
      <c r="AA87" t="s">
        <v>59</v>
      </c>
      <c r="AC87" t="s">
        <v>474</v>
      </c>
      <c r="AE87" t="s">
        <v>479</v>
      </c>
      <c r="AG87" t="s">
        <v>60</v>
      </c>
    </row>
    <row r="88" spans="1:31" ht="12.75">
      <c r="A88" t="s">
        <v>78</v>
      </c>
      <c r="B88">
        <v>15</v>
      </c>
      <c r="L88" s="30" t="s">
        <v>323</v>
      </c>
      <c r="M88" s="30">
        <v>15</v>
      </c>
      <c r="N88" s="30">
        <v>40</v>
      </c>
      <c r="O88" s="30">
        <v>4</v>
      </c>
      <c r="P88" s="30">
        <v>4</v>
      </c>
      <c r="Q88" s="30">
        <v>3</v>
      </c>
      <c r="R88" s="30">
        <v>3</v>
      </c>
      <c r="S88" s="30">
        <v>4</v>
      </c>
      <c r="T88" s="30">
        <v>1</v>
      </c>
      <c r="U88" s="30">
        <v>3</v>
      </c>
      <c r="V88" s="30">
        <v>1</v>
      </c>
      <c r="W88" s="30">
        <v>7</v>
      </c>
      <c r="X88" s="43"/>
      <c r="Y88" t="s">
        <v>493</v>
      </c>
      <c r="AA88" t="s">
        <v>84</v>
      </c>
      <c r="AC88" t="s">
        <v>475</v>
      </c>
      <c r="AE88" t="s">
        <v>480</v>
      </c>
    </row>
    <row r="89" spans="1:31" ht="12.75">
      <c r="A89" t="s">
        <v>79</v>
      </c>
      <c r="B89">
        <v>30</v>
      </c>
      <c r="L89" s="33" t="s">
        <v>319</v>
      </c>
      <c r="M89">
        <v>0</v>
      </c>
      <c r="N89">
        <v>25</v>
      </c>
      <c r="O89">
        <v>4</v>
      </c>
      <c r="P89">
        <v>3</v>
      </c>
      <c r="Q89">
        <v>3</v>
      </c>
      <c r="R89">
        <v>3</v>
      </c>
      <c r="S89">
        <v>4</v>
      </c>
      <c r="T89">
        <v>1</v>
      </c>
      <c r="U89">
        <v>2</v>
      </c>
      <c r="V89">
        <v>1</v>
      </c>
      <c r="W89">
        <v>7</v>
      </c>
      <c r="X89" s="41" t="s">
        <v>324</v>
      </c>
      <c r="Y89" t="s">
        <v>493</v>
      </c>
      <c r="AA89" t="s">
        <v>60</v>
      </c>
      <c r="AC89" t="s">
        <v>476</v>
      </c>
      <c r="AE89" t="s">
        <v>481</v>
      </c>
    </row>
    <row r="90" spans="1:31" ht="12.75">
      <c r="A90" t="s">
        <v>80</v>
      </c>
      <c r="B90">
        <v>10</v>
      </c>
      <c r="L90" t="s">
        <v>320</v>
      </c>
      <c r="M90">
        <v>0</v>
      </c>
      <c r="N90">
        <v>15</v>
      </c>
      <c r="O90">
        <v>4</v>
      </c>
      <c r="P90">
        <v>2</v>
      </c>
      <c r="Q90">
        <v>3</v>
      </c>
      <c r="R90">
        <v>3</v>
      </c>
      <c r="S90">
        <v>3</v>
      </c>
      <c r="T90">
        <v>1</v>
      </c>
      <c r="U90">
        <v>3</v>
      </c>
      <c r="V90">
        <v>1</v>
      </c>
      <c r="W90">
        <v>5</v>
      </c>
      <c r="X90" s="41" t="s">
        <v>325</v>
      </c>
      <c r="Y90" t="s">
        <v>494</v>
      </c>
      <c r="AC90" t="s">
        <v>477</v>
      </c>
      <c r="AE90" t="s">
        <v>482</v>
      </c>
    </row>
    <row r="91" spans="1:31" ht="12.75">
      <c r="A91" t="s">
        <v>81</v>
      </c>
      <c r="B91">
        <v>15</v>
      </c>
      <c r="L91" t="s">
        <v>321</v>
      </c>
      <c r="M91">
        <v>0</v>
      </c>
      <c r="N91">
        <v>15</v>
      </c>
      <c r="O91" t="s">
        <v>326</v>
      </c>
      <c r="P91">
        <v>4</v>
      </c>
      <c r="Q91">
        <v>0</v>
      </c>
      <c r="R91">
        <v>4</v>
      </c>
      <c r="S91">
        <v>3</v>
      </c>
      <c r="T91">
        <v>1</v>
      </c>
      <c r="U91">
        <v>4</v>
      </c>
      <c r="V91">
        <v>1</v>
      </c>
      <c r="W91">
        <v>5</v>
      </c>
      <c r="X91" s="41" t="s">
        <v>327</v>
      </c>
      <c r="Y91" t="s">
        <v>451</v>
      </c>
      <c r="AC91" t="s">
        <v>478</v>
      </c>
      <c r="AE91" t="s">
        <v>483</v>
      </c>
    </row>
    <row r="92" spans="1:29" ht="12.75">
      <c r="A92" t="s">
        <v>82</v>
      </c>
      <c r="B92">
        <v>40</v>
      </c>
      <c r="L92" t="s">
        <v>322</v>
      </c>
      <c r="M92">
        <v>0</v>
      </c>
      <c r="N92">
        <v>200</v>
      </c>
      <c r="O92">
        <v>6</v>
      </c>
      <c r="P92">
        <v>3</v>
      </c>
      <c r="Q92">
        <v>1</v>
      </c>
      <c r="R92">
        <v>5</v>
      </c>
      <c r="S92">
        <v>4</v>
      </c>
      <c r="T92">
        <v>3</v>
      </c>
      <c r="U92">
        <v>1</v>
      </c>
      <c r="V92">
        <v>3</v>
      </c>
      <c r="W92">
        <v>4</v>
      </c>
      <c r="X92" s="41" t="s">
        <v>328</v>
      </c>
      <c r="Y92" t="s">
        <v>451</v>
      </c>
      <c r="AC92" t="s">
        <v>479</v>
      </c>
    </row>
    <row r="93" spans="1:29" ht="12.75">
      <c r="A93" t="s">
        <v>83</v>
      </c>
      <c r="B93">
        <v>5</v>
      </c>
      <c r="X93" s="41"/>
      <c r="AC93" t="s">
        <v>480</v>
      </c>
    </row>
    <row r="94" spans="1:29" ht="12.75">
      <c r="A94" t="s">
        <v>84</v>
      </c>
      <c r="B94">
        <v>5</v>
      </c>
      <c r="L94" s="34" t="s">
        <v>329</v>
      </c>
      <c r="M94" s="34">
        <v>20</v>
      </c>
      <c r="N94" s="34">
        <v>60</v>
      </c>
      <c r="O94" s="34">
        <v>4</v>
      </c>
      <c r="P94" s="34">
        <v>4</v>
      </c>
      <c r="Q94" s="34">
        <v>4</v>
      </c>
      <c r="R94" s="34">
        <v>3</v>
      </c>
      <c r="S94" s="34">
        <v>3</v>
      </c>
      <c r="T94" s="34">
        <v>1</v>
      </c>
      <c r="U94" s="34">
        <v>4</v>
      </c>
      <c r="V94" s="34">
        <v>1</v>
      </c>
      <c r="W94" s="34">
        <v>8</v>
      </c>
      <c r="X94" s="42" t="s">
        <v>120</v>
      </c>
      <c r="Y94" t="s">
        <v>486</v>
      </c>
      <c r="AC94" t="s">
        <v>481</v>
      </c>
    </row>
    <row r="95" spans="1:29" ht="12.75">
      <c r="A95" t="s">
        <v>85</v>
      </c>
      <c r="B95">
        <v>5</v>
      </c>
      <c r="L95" s="30" t="s">
        <v>330</v>
      </c>
      <c r="M95" s="30">
        <v>12</v>
      </c>
      <c r="N95" s="30">
        <v>35</v>
      </c>
      <c r="O95" s="30">
        <v>4</v>
      </c>
      <c r="P95" s="30">
        <v>4</v>
      </c>
      <c r="Q95" s="30">
        <v>3</v>
      </c>
      <c r="R95" s="30">
        <v>3</v>
      </c>
      <c r="S95" s="30">
        <v>3</v>
      </c>
      <c r="T95" s="30">
        <v>1</v>
      </c>
      <c r="U95" s="30">
        <v>3</v>
      </c>
      <c r="V95" s="30">
        <v>1</v>
      </c>
      <c r="W95" s="30">
        <v>7</v>
      </c>
      <c r="X95" s="43"/>
      <c r="Y95" t="s">
        <v>486</v>
      </c>
      <c r="AC95" t="s">
        <v>482</v>
      </c>
    </row>
    <row r="96" spans="1:29" ht="12.75">
      <c r="A96" t="s">
        <v>86</v>
      </c>
      <c r="B96">
        <v>15</v>
      </c>
      <c r="L96" s="30" t="s">
        <v>331</v>
      </c>
      <c r="M96" s="30">
        <v>12</v>
      </c>
      <c r="N96" s="30">
        <v>45</v>
      </c>
      <c r="O96" s="30">
        <v>4</v>
      </c>
      <c r="P96" s="30">
        <v>2</v>
      </c>
      <c r="Q96" s="30">
        <v>3</v>
      </c>
      <c r="R96" s="30">
        <v>3</v>
      </c>
      <c r="S96" s="30">
        <v>3</v>
      </c>
      <c r="T96" s="30">
        <v>1</v>
      </c>
      <c r="U96" s="30">
        <v>3</v>
      </c>
      <c r="V96" s="30">
        <v>1</v>
      </c>
      <c r="W96" s="30">
        <v>7</v>
      </c>
      <c r="X96" s="43" t="s">
        <v>336</v>
      </c>
      <c r="Y96" t="s">
        <v>486</v>
      </c>
      <c r="AC96" t="s">
        <v>483</v>
      </c>
    </row>
    <row r="97" spans="1:29" ht="12.75">
      <c r="A97" t="s">
        <v>87</v>
      </c>
      <c r="B97">
        <v>2</v>
      </c>
      <c r="L97" t="s">
        <v>332</v>
      </c>
      <c r="M97">
        <v>0</v>
      </c>
      <c r="N97">
        <v>25</v>
      </c>
      <c r="O97">
        <v>4</v>
      </c>
      <c r="P97">
        <v>3</v>
      </c>
      <c r="Q97">
        <v>3</v>
      </c>
      <c r="R97">
        <v>3</v>
      </c>
      <c r="S97">
        <v>3</v>
      </c>
      <c r="T97">
        <v>1</v>
      </c>
      <c r="U97">
        <v>3</v>
      </c>
      <c r="V97">
        <v>1</v>
      </c>
      <c r="W97">
        <v>7</v>
      </c>
      <c r="X97" s="41"/>
      <c r="Y97" t="s">
        <v>486</v>
      </c>
      <c r="AC97" t="s">
        <v>55</v>
      </c>
    </row>
    <row r="98" spans="1:25" ht="12.75">
      <c r="A98" t="s">
        <v>88</v>
      </c>
      <c r="B98">
        <v>10</v>
      </c>
      <c r="L98" t="s">
        <v>333</v>
      </c>
      <c r="M98">
        <v>0</v>
      </c>
      <c r="N98">
        <v>25</v>
      </c>
      <c r="O98">
        <v>4</v>
      </c>
      <c r="P98">
        <v>2</v>
      </c>
      <c r="Q98">
        <v>2</v>
      </c>
      <c r="R98">
        <v>3</v>
      </c>
      <c r="S98">
        <v>3</v>
      </c>
      <c r="T98">
        <v>1</v>
      </c>
      <c r="U98">
        <v>2</v>
      </c>
      <c r="V98">
        <v>1</v>
      </c>
      <c r="W98">
        <v>10</v>
      </c>
      <c r="X98" s="41" t="s">
        <v>337</v>
      </c>
      <c r="Y98" t="s">
        <v>488</v>
      </c>
    </row>
    <row r="99" spans="1:33" ht="12.75">
      <c r="A99" t="s">
        <v>89</v>
      </c>
      <c r="B99">
        <v>15</v>
      </c>
      <c r="L99" t="s">
        <v>334</v>
      </c>
      <c r="M99">
        <v>0</v>
      </c>
      <c r="N99">
        <v>25</v>
      </c>
      <c r="O99">
        <v>4</v>
      </c>
      <c r="P99">
        <v>3</v>
      </c>
      <c r="Q99">
        <v>3</v>
      </c>
      <c r="R99">
        <v>3</v>
      </c>
      <c r="S99">
        <v>3</v>
      </c>
      <c r="T99">
        <v>1</v>
      </c>
      <c r="U99">
        <v>3</v>
      </c>
      <c r="V99">
        <v>1</v>
      </c>
      <c r="W99">
        <v>7</v>
      </c>
      <c r="X99" s="41"/>
      <c r="Y99" t="s">
        <v>487</v>
      </c>
      <c r="AA99" s="23" t="s">
        <v>490</v>
      </c>
      <c r="AB99" s="23" t="s">
        <v>492</v>
      </c>
      <c r="AC99" s="23" t="s">
        <v>493</v>
      </c>
      <c r="AD99" s="23" t="s">
        <v>494</v>
      </c>
      <c r="AE99" s="23" t="s">
        <v>495</v>
      </c>
      <c r="AF99" s="23" t="s">
        <v>519</v>
      </c>
      <c r="AG99" s="23" t="s">
        <v>520</v>
      </c>
    </row>
    <row r="100" spans="1:33" ht="12.75">
      <c r="A100" t="s">
        <v>90</v>
      </c>
      <c r="B100">
        <v>10</v>
      </c>
      <c r="L100" t="s">
        <v>335</v>
      </c>
      <c r="M100">
        <v>0</v>
      </c>
      <c r="N100">
        <v>160</v>
      </c>
      <c r="O100">
        <v>6</v>
      </c>
      <c r="P100">
        <v>3</v>
      </c>
      <c r="Q100">
        <v>2</v>
      </c>
      <c r="R100">
        <v>4</v>
      </c>
      <c r="S100">
        <v>4</v>
      </c>
      <c r="T100">
        <v>3</v>
      </c>
      <c r="U100">
        <v>3</v>
      </c>
      <c r="V100">
        <v>2</v>
      </c>
      <c r="W100">
        <v>7</v>
      </c>
      <c r="X100" s="41" t="s">
        <v>500</v>
      </c>
      <c r="Y100" t="s">
        <v>489</v>
      </c>
      <c r="AA100" t="s">
        <v>30</v>
      </c>
      <c r="AB100" t="s">
        <v>30</v>
      </c>
      <c r="AC100" t="s">
        <v>30</v>
      </c>
      <c r="AD100" t="s">
        <v>30</v>
      </c>
      <c r="AE100" t="s">
        <v>30</v>
      </c>
      <c r="AF100" t="s">
        <v>30</v>
      </c>
      <c r="AG100" t="s">
        <v>68</v>
      </c>
    </row>
    <row r="101" spans="1:33" ht="12.75">
      <c r="A101" t="s">
        <v>91</v>
      </c>
      <c r="B101">
        <v>40</v>
      </c>
      <c r="X101" s="41"/>
      <c r="AA101" t="s">
        <v>428</v>
      </c>
      <c r="AB101" t="s">
        <v>428</v>
      </c>
      <c r="AC101" t="s">
        <v>428</v>
      </c>
      <c r="AD101" t="s">
        <v>428</v>
      </c>
      <c r="AE101" t="s">
        <v>428</v>
      </c>
      <c r="AF101" t="s">
        <v>428</v>
      </c>
      <c r="AG101" t="s">
        <v>59</v>
      </c>
    </row>
    <row r="102" spans="1:33" ht="12.75">
      <c r="A102" t="s">
        <v>92</v>
      </c>
      <c r="B102">
        <v>50</v>
      </c>
      <c r="L102" s="34" t="s">
        <v>339</v>
      </c>
      <c r="M102" s="34">
        <v>20</v>
      </c>
      <c r="N102" s="34">
        <v>70</v>
      </c>
      <c r="O102" s="34">
        <v>4</v>
      </c>
      <c r="P102" s="34">
        <v>4</v>
      </c>
      <c r="Q102" s="34">
        <v>4</v>
      </c>
      <c r="R102" s="34">
        <v>3</v>
      </c>
      <c r="S102" s="34">
        <v>3</v>
      </c>
      <c r="T102" s="34">
        <v>1</v>
      </c>
      <c r="U102" s="34">
        <v>4</v>
      </c>
      <c r="V102" s="34">
        <v>1</v>
      </c>
      <c r="W102" s="34">
        <v>8</v>
      </c>
      <c r="X102" s="42" t="s">
        <v>188</v>
      </c>
      <c r="Y102" t="s">
        <v>497</v>
      </c>
      <c r="AA102" t="s">
        <v>430</v>
      </c>
      <c r="AB102" t="s">
        <v>430</v>
      </c>
      <c r="AC102" t="s">
        <v>463</v>
      </c>
      <c r="AD102" t="s">
        <v>436</v>
      </c>
      <c r="AE102" t="s">
        <v>463</v>
      </c>
      <c r="AF102" t="s">
        <v>431</v>
      </c>
      <c r="AG102" t="s">
        <v>84</v>
      </c>
    </row>
    <row r="103" spans="1:33" ht="12.75">
      <c r="A103" t="s">
        <v>93</v>
      </c>
      <c r="B103">
        <v>30</v>
      </c>
      <c r="L103" s="30" t="s">
        <v>342</v>
      </c>
      <c r="M103" s="30">
        <v>8</v>
      </c>
      <c r="N103" s="30">
        <v>35</v>
      </c>
      <c r="O103" s="30">
        <v>4</v>
      </c>
      <c r="P103" s="30">
        <v>4</v>
      </c>
      <c r="Q103" s="30">
        <v>3</v>
      </c>
      <c r="R103" s="30">
        <v>3</v>
      </c>
      <c r="S103" s="30">
        <v>3</v>
      </c>
      <c r="T103" s="30">
        <v>1</v>
      </c>
      <c r="U103" s="30">
        <v>3</v>
      </c>
      <c r="V103" s="30">
        <v>1</v>
      </c>
      <c r="W103" s="30">
        <v>7</v>
      </c>
      <c r="X103" s="43"/>
      <c r="Y103" t="s">
        <v>497</v>
      </c>
      <c r="AA103" t="s">
        <v>431</v>
      </c>
      <c r="AB103" t="s">
        <v>431</v>
      </c>
      <c r="AC103" t="s">
        <v>73</v>
      </c>
      <c r="AD103" t="s">
        <v>94</v>
      </c>
      <c r="AE103" t="s">
        <v>73</v>
      </c>
      <c r="AF103" t="s">
        <v>430</v>
      </c>
      <c r="AG103" t="s">
        <v>41</v>
      </c>
    </row>
    <row r="104" spans="1:33" ht="12.75">
      <c r="A104" t="s">
        <v>94</v>
      </c>
      <c r="B104">
        <v>10</v>
      </c>
      <c r="L104" s="30" t="s">
        <v>340</v>
      </c>
      <c r="M104" s="30">
        <v>8</v>
      </c>
      <c r="N104" s="30">
        <v>30</v>
      </c>
      <c r="O104" s="30">
        <v>4</v>
      </c>
      <c r="P104" s="30">
        <v>4</v>
      </c>
      <c r="Q104" s="30">
        <v>2</v>
      </c>
      <c r="R104" s="30">
        <v>3</v>
      </c>
      <c r="S104" s="30">
        <v>3</v>
      </c>
      <c r="T104" s="30">
        <v>1</v>
      </c>
      <c r="U104" s="30">
        <v>3</v>
      </c>
      <c r="V104" s="30">
        <v>1</v>
      </c>
      <c r="W104" s="30">
        <v>7</v>
      </c>
      <c r="X104" s="43" t="s">
        <v>343</v>
      </c>
      <c r="Y104" t="s">
        <v>497</v>
      </c>
      <c r="AA104" t="s">
        <v>32</v>
      </c>
      <c r="AB104" t="s">
        <v>32</v>
      </c>
      <c r="AC104" t="s">
        <v>94</v>
      </c>
      <c r="AD104" t="s">
        <v>88</v>
      </c>
      <c r="AE104" t="s">
        <v>94</v>
      </c>
      <c r="AF104" t="s">
        <v>32</v>
      </c>
      <c r="AG104" t="s">
        <v>60</v>
      </c>
    </row>
    <row r="105" spans="1:32" ht="12.75">
      <c r="A105" t="s">
        <v>95</v>
      </c>
      <c r="B105">
        <v>30</v>
      </c>
      <c r="L105" t="s">
        <v>212</v>
      </c>
      <c r="M105">
        <v>0</v>
      </c>
      <c r="N105">
        <v>25</v>
      </c>
      <c r="O105">
        <v>4</v>
      </c>
      <c r="P105">
        <v>3</v>
      </c>
      <c r="Q105">
        <v>3</v>
      </c>
      <c r="R105">
        <v>3</v>
      </c>
      <c r="S105">
        <v>3</v>
      </c>
      <c r="T105">
        <v>1</v>
      </c>
      <c r="U105">
        <v>3</v>
      </c>
      <c r="V105">
        <v>1</v>
      </c>
      <c r="W105">
        <v>7</v>
      </c>
      <c r="X105" s="41"/>
      <c r="Y105" t="s">
        <v>497</v>
      </c>
      <c r="AA105" t="s">
        <v>94</v>
      </c>
      <c r="AB105" t="s">
        <v>94</v>
      </c>
      <c r="AC105" t="s">
        <v>432</v>
      </c>
      <c r="AD105" t="s">
        <v>85</v>
      </c>
      <c r="AE105" t="s">
        <v>432</v>
      </c>
      <c r="AF105" t="s">
        <v>94</v>
      </c>
    </row>
    <row r="106" spans="1:32" ht="12.75">
      <c r="A106" t="s">
        <v>96</v>
      </c>
      <c r="B106">
        <v>50</v>
      </c>
      <c r="L106" t="s">
        <v>341</v>
      </c>
      <c r="M106">
        <v>0</v>
      </c>
      <c r="N106">
        <v>30</v>
      </c>
      <c r="O106">
        <v>4</v>
      </c>
      <c r="P106">
        <v>3</v>
      </c>
      <c r="Q106">
        <v>3</v>
      </c>
      <c r="R106">
        <v>3</v>
      </c>
      <c r="S106">
        <v>3</v>
      </c>
      <c r="T106">
        <v>1</v>
      </c>
      <c r="U106">
        <v>3</v>
      </c>
      <c r="V106">
        <v>1</v>
      </c>
      <c r="W106">
        <v>7</v>
      </c>
      <c r="X106" s="41" t="s">
        <v>344</v>
      </c>
      <c r="Y106" t="s">
        <v>497</v>
      </c>
      <c r="AA106" t="s">
        <v>73</v>
      </c>
      <c r="AB106" t="s">
        <v>73</v>
      </c>
      <c r="AC106" t="s">
        <v>88</v>
      </c>
      <c r="AD106" t="s">
        <v>84</v>
      </c>
      <c r="AE106" t="s">
        <v>88</v>
      </c>
      <c r="AF106" t="s">
        <v>432</v>
      </c>
    </row>
    <row r="107" spans="1:32" ht="12.75">
      <c r="A107" t="s">
        <v>450</v>
      </c>
      <c r="B107">
        <v>15</v>
      </c>
      <c r="X107" s="41"/>
      <c r="AA107" t="s">
        <v>432</v>
      </c>
      <c r="AB107" t="s">
        <v>432</v>
      </c>
      <c r="AC107" t="s">
        <v>56</v>
      </c>
      <c r="AD107" t="s">
        <v>60</v>
      </c>
      <c r="AE107" t="s">
        <v>56</v>
      </c>
      <c r="AF107" t="s">
        <v>88</v>
      </c>
    </row>
    <row r="108" spans="1:32" ht="12.75">
      <c r="A108" t="s">
        <v>449</v>
      </c>
      <c r="B108">
        <v>15</v>
      </c>
      <c r="L108" s="34" t="s">
        <v>345</v>
      </c>
      <c r="M108" s="34">
        <v>20</v>
      </c>
      <c r="N108" s="34">
        <v>80</v>
      </c>
      <c r="O108" s="34">
        <v>4</v>
      </c>
      <c r="P108" s="34">
        <v>4</v>
      </c>
      <c r="Q108" s="34">
        <v>3</v>
      </c>
      <c r="R108" s="34">
        <v>4</v>
      </c>
      <c r="S108" s="34">
        <v>3</v>
      </c>
      <c r="T108" s="34">
        <v>1</v>
      </c>
      <c r="U108" s="34">
        <v>4</v>
      </c>
      <c r="V108" s="34">
        <v>1</v>
      </c>
      <c r="W108" s="34">
        <v>8</v>
      </c>
      <c r="X108" s="42" t="s">
        <v>350</v>
      </c>
      <c r="Y108" t="s">
        <v>497</v>
      </c>
      <c r="AA108" t="s">
        <v>56</v>
      </c>
      <c r="AB108" t="s">
        <v>56</v>
      </c>
      <c r="AC108" t="s">
        <v>43</v>
      </c>
      <c r="AD108" t="s">
        <v>89</v>
      </c>
      <c r="AE108" t="s">
        <v>43</v>
      </c>
      <c r="AF108" t="s">
        <v>56</v>
      </c>
    </row>
    <row r="109" spans="1:32" ht="12.75">
      <c r="A109" t="s">
        <v>97</v>
      </c>
      <c r="B109">
        <v>2</v>
      </c>
      <c r="L109" s="30" t="s">
        <v>346</v>
      </c>
      <c r="M109" s="30">
        <v>8</v>
      </c>
      <c r="N109" s="30">
        <v>50</v>
      </c>
      <c r="O109" s="30">
        <v>4</v>
      </c>
      <c r="P109" s="30">
        <v>3</v>
      </c>
      <c r="Q109" s="30">
        <v>3</v>
      </c>
      <c r="R109" s="30">
        <v>3</v>
      </c>
      <c r="S109" s="30">
        <v>3</v>
      </c>
      <c r="T109" s="30">
        <v>1</v>
      </c>
      <c r="U109" s="30">
        <v>3</v>
      </c>
      <c r="V109" s="30">
        <v>1</v>
      </c>
      <c r="W109" s="30">
        <v>7</v>
      </c>
      <c r="X109" s="43" t="s">
        <v>351</v>
      </c>
      <c r="Y109" t="s">
        <v>497</v>
      </c>
      <c r="AA109" t="s">
        <v>88</v>
      </c>
      <c r="AB109" t="s">
        <v>88</v>
      </c>
      <c r="AC109" t="s">
        <v>39</v>
      </c>
      <c r="AD109" t="s">
        <v>496</v>
      </c>
      <c r="AE109" t="s">
        <v>39</v>
      </c>
      <c r="AF109" t="s">
        <v>85</v>
      </c>
    </row>
    <row r="110" spans="1:32" ht="12.75">
      <c r="A110" t="s">
        <v>98</v>
      </c>
      <c r="B110">
        <v>5</v>
      </c>
      <c r="L110" s="30" t="s">
        <v>347</v>
      </c>
      <c r="M110" s="30">
        <v>0</v>
      </c>
      <c r="N110" s="30">
        <v>15</v>
      </c>
      <c r="O110" s="30">
        <v>4</v>
      </c>
      <c r="P110" s="30">
        <v>2</v>
      </c>
      <c r="Q110" s="30">
        <v>2</v>
      </c>
      <c r="R110" s="30">
        <v>3</v>
      </c>
      <c r="S110" s="30">
        <v>3</v>
      </c>
      <c r="T110" s="30">
        <v>1</v>
      </c>
      <c r="U110" s="30">
        <v>3</v>
      </c>
      <c r="V110" s="30">
        <v>1</v>
      </c>
      <c r="W110" s="30">
        <v>6</v>
      </c>
      <c r="X110" s="43"/>
      <c r="Y110" t="s">
        <v>497</v>
      </c>
      <c r="AA110" t="s">
        <v>450</v>
      </c>
      <c r="AB110" t="s">
        <v>39</v>
      </c>
      <c r="AC110" t="s">
        <v>68</v>
      </c>
      <c r="AD110" t="s">
        <v>33</v>
      </c>
      <c r="AF110" t="s">
        <v>39</v>
      </c>
    </row>
    <row r="111" spans="1:32" ht="12.75">
      <c r="A111" t="s">
        <v>99</v>
      </c>
      <c r="B111">
        <v>80</v>
      </c>
      <c r="L111" t="s">
        <v>348</v>
      </c>
      <c r="M111">
        <v>0</v>
      </c>
      <c r="N111">
        <v>25</v>
      </c>
      <c r="O111">
        <v>4</v>
      </c>
      <c r="P111">
        <v>3</v>
      </c>
      <c r="Q111">
        <v>3</v>
      </c>
      <c r="R111">
        <v>3</v>
      </c>
      <c r="S111">
        <v>3</v>
      </c>
      <c r="T111">
        <v>1</v>
      </c>
      <c r="U111">
        <v>3</v>
      </c>
      <c r="V111">
        <v>1</v>
      </c>
      <c r="W111">
        <v>7</v>
      </c>
      <c r="X111" s="41"/>
      <c r="Y111" t="s">
        <v>497</v>
      </c>
      <c r="AA111" t="s">
        <v>85</v>
      </c>
      <c r="AB111" t="s">
        <v>43</v>
      </c>
      <c r="AC111" t="s">
        <v>84</v>
      </c>
      <c r="AF111" t="s">
        <v>68</v>
      </c>
    </row>
    <row r="112" spans="1:32" ht="12.75">
      <c r="A112" t="s">
        <v>100</v>
      </c>
      <c r="B112">
        <v>35</v>
      </c>
      <c r="L112" t="s">
        <v>349</v>
      </c>
      <c r="M112">
        <v>0</v>
      </c>
      <c r="N112">
        <v>20</v>
      </c>
      <c r="O112">
        <v>4</v>
      </c>
      <c r="P112">
        <v>3</v>
      </c>
      <c r="Q112">
        <v>3</v>
      </c>
      <c r="R112">
        <v>3</v>
      </c>
      <c r="S112">
        <v>3</v>
      </c>
      <c r="T112">
        <v>1</v>
      </c>
      <c r="U112">
        <v>3</v>
      </c>
      <c r="V112">
        <v>1</v>
      </c>
      <c r="W112">
        <v>6</v>
      </c>
      <c r="X112" s="41"/>
      <c r="Y112" t="s">
        <v>497</v>
      </c>
      <c r="AA112" t="s">
        <v>39</v>
      </c>
      <c r="AB112" t="s">
        <v>78</v>
      </c>
      <c r="AC112" t="s">
        <v>60</v>
      </c>
      <c r="AF112" t="s">
        <v>59</v>
      </c>
    </row>
    <row r="113" spans="1:32" ht="12.75">
      <c r="A113" t="s">
        <v>101</v>
      </c>
      <c r="B113">
        <v>70</v>
      </c>
      <c r="X113" s="41"/>
      <c r="AA113" t="s">
        <v>43</v>
      </c>
      <c r="AB113" t="s">
        <v>79</v>
      </c>
      <c r="AF113" t="s">
        <v>84</v>
      </c>
    </row>
    <row r="114" spans="1:32" ht="12.75">
      <c r="A114" t="s">
        <v>102</v>
      </c>
      <c r="B114">
        <v>50</v>
      </c>
      <c r="L114" s="34" t="s">
        <v>354</v>
      </c>
      <c r="M114" s="34">
        <v>20</v>
      </c>
      <c r="N114" s="34">
        <v>70</v>
      </c>
      <c r="O114" s="34">
        <v>5</v>
      </c>
      <c r="P114" s="34">
        <v>5</v>
      </c>
      <c r="Q114" s="34">
        <v>4</v>
      </c>
      <c r="R114" s="34">
        <v>3</v>
      </c>
      <c r="S114" s="34">
        <v>3</v>
      </c>
      <c r="T114" s="34">
        <v>1</v>
      </c>
      <c r="U114" s="34">
        <v>6</v>
      </c>
      <c r="V114" s="34">
        <v>1</v>
      </c>
      <c r="W114" s="34">
        <v>9</v>
      </c>
      <c r="X114" s="42" t="s">
        <v>120</v>
      </c>
      <c r="Y114" t="s">
        <v>497</v>
      </c>
      <c r="AA114" t="s">
        <v>78</v>
      </c>
      <c r="AB114" t="s">
        <v>47</v>
      </c>
      <c r="AF114" t="s">
        <v>41</v>
      </c>
    </row>
    <row r="115" spans="1:32" ht="12.75">
      <c r="A115" t="s">
        <v>103</v>
      </c>
      <c r="B115">
        <v>10</v>
      </c>
      <c r="L115" s="30" t="s">
        <v>355</v>
      </c>
      <c r="M115" s="30">
        <v>8</v>
      </c>
      <c r="N115" s="30">
        <v>45</v>
      </c>
      <c r="O115" s="30">
        <v>5</v>
      </c>
      <c r="P115" s="30">
        <v>4</v>
      </c>
      <c r="Q115" s="30">
        <v>4</v>
      </c>
      <c r="R115" s="30">
        <v>3</v>
      </c>
      <c r="S115" s="30">
        <v>3</v>
      </c>
      <c r="T115" s="30">
        <v>1</v>
      </c>
      <c r="U115" s="30">
        <v>6</v>
      </c>
      <c r="V115" s="30">
        <v>1</v>
      </c>
      <c r="W115" s="30">
        <v>8</v>
      </c>
      <c r="X115" s="43" t="s">
        <v>361</v>
      </c>
      <c r="Y115" t="s">
        <v>497</v>
      </c>
      <c r="AA115" t="s">
        <v>79</v>
      </c>
      <c r="AB115" t="s">
        <v>48</v>
      </c>
      <c r="AF115" t="s">
        <v>60</v>
      </c>
    </row>
    <row r="116" spans="12:28" ht="12.75">
      <c r="L116" s="30" t="s">
        <v>356</v>
      </c>
      <c r="M116" s="30">
        <v>12</v>
      </c>
      <c r="N116" s="30">
        <v>40</v>
      </c>
      <c r="O116" s="30">
        <v>5</v>
      </c>
      <c r="P116" s="30">
        <v>5</v>
      </c>
      <c r="Q116" s="30">
        <v>4</v>
      </c>
      <c r="R116" s="30">
        <v>3</v>
      </c>
      <c r="S116" s="30">
        <v>3</v>
      </c>
      <c r="T116" s="30">
        <v>1</v>
      </c>
      <c r="U116" s="30">
        <v>6</v>
      </c>
      <c r="V116" s="30">
        <v>1</v>
      </c>
      <c r="W116" s="30">
        <v>8</v>
      </c>
      <c r="X116" s="43" t="s">
        <v>360</v>
      </c>
      <c r="Y116" t="s">
        <v>497</v>
      </c>
      <c r="AA116" t="s">
        <v>47</v>
      </c>
      <c r="AB116" t="s">
        <v>58</v>
      </c>
    </row>
    <row r="117" spans="12:28" ht="12.75">
      <c r="L117" s="30" t="s">
        <v>362</v>
      </c>
      <c r="M117" s="30">
        <v>12</v>
      </c>
      <c r="N117" s="30">
        <v>55</v>
      </c>
      <c r="O117" s="30">
        <v>5</v>
      </c>
      <c r="P117" s="30">
        <v>4</v>
      </c>
      <c r="Q117" s="30">
        <v>4</v>
      </c>
      <c r="R117" s="30">
        <v>3</v>
      </c>
      <c r="S117" s="30">
        <v>3</v>
      </c>
      <c r="T117" s="30">
        <v>1</v>
      </c>
      <c r="U117" s="30">
        <v>6</v>
      </c>
      <c r="V117" s="30">
        <v>1</v>
      </c>
      <c r="W117" s="30">
        <v>8</v>
      </c>
      <c r="X117" s="43" t="s">
        <v>121</v>
      </c>
      <c r="Y117" t="s">
        <v>497</v>
      </c>
      <c r="AA117" t="s">
        <v>48</v>
      </c>
      <c r="AB117" t="s">
        <v>68</v>
      </c>
    </row>
    <row r="118" spans="12:28" ht="12.75">
      <c r="L118" s="33" t="s">
        <v>357</v>
      </c>
      <c r="M118">
        <v>0</v>
      </c>
      <c r="N118">
        <v>35</v>
      </c>
      <c r="O118">
        <v>5</v>
      </c>
      <c r="P118">
        <v>4</v>
      </c>
      <c r="Q118">
        <v>4</v>
      </c>
      <c r="R118">
        <v>3</v>
      </c>
      <c r="S118">
        <v>3</v>
      </c>
      <c r="T118">
        <v>1</v>
      </c>
      <c r="U118">
        <v>6</v>
      </c>
      <c r="V118">
        <v>1</v>
      </c>
      <c r="W118">
        <v>8</v>
      </c>
      <c r="X118" s="41"/>
      <c r="Y118" t="s">
        <v>497</v>
      </c>
      <c r="AA118" t="s">
        <v>68</v>
      </c>
      <c r="AB118" t="s">
        <v>84</v>
      </c>
    </row>
    <row r="119" spans="12:28" ht="12.75">
      <c r="L119" s="33" t="s">
        <v>358</v>
      </c>
      <c r="M119">
        <v>0</v>
      </c>
      <c r="N119">
        <v>30</v>
      </c>
      <c r="O119">
        <v>5</v>
      </c>
      <c r="P119">
        <v>3</v>
      </c>
      <c r="Q119">
        <v>3</v>
      </c>
      <c r="R119">
        <v>3</v>
      </c>
      <c r="S119">
        <v>3</v>
      </c>
      <c r="T119">
        <v>1</v>
      </c>
      <c r="U119">
        <v>5</v>
      </c>
      <c r="V119">
        <v>1</v>
      </c>
      <c r="W119">
        <v>8</v>
      </c>
      <c r="X119" s="41" t="s">
        <v>363</v>
      </c>
      <c r="Y119" t="s">
        <v>497</v>
      </c>
      <c r="AA119" t="s">
        <v>59</v>
      </c>
      <c r="AB119" t="s">
        <v>60</v>
      </c>
    </row>
    <row r="120" spans="12:27" ht="12.75">
      <c r="L120" s="33" t="s">
        <v>359</v>
      </c>
      <c r="M120">
        <v>0</v>
      </c>
      <c r="N120">
        <v>30</v>
      </c>
      <c r="O120">
        <v>6</v>
      </c>
      <c r="P120">
        <v>3</v>
      </c>
      <c r="Q120">
        <v>0</v>
      </c>
      <c r="R120">
        <v>4</v>
      </c>
      <c r="S120">
        <v>4</v>
      </c>
      <c r="T120">
        <v>1</v>
      </c>
      <c r="U120">
        <v>1</v>
      </c>
      <c r="V120">
        <v>1</v>
      </c>
      <c r="W120">
        <v>4</v>
      </c>
      <c r="X120" s="41" t="s">
        <v>364</v>
      </c>
      <c r="Y120" t="s">
        <v>451</v>
      </c>
      <c r="AA120" t="s">
        <v>84</v>
      </c>
    </row>
    <row r="121" spans="24:27" ht="12.75">
      <c r="X121" s="41"/>
      <c r="AA121" t="s">
        <v>60</v>
      </c>
    </row>
    <row r="122" spans="12:27" ht="12.75">
      <c r="L122" s="34" t="s">
        <v>368</v>
      </c>
      <c r="M122" s="34">
        <v>20</v>
      </c>
      <c r="N122" s="34">
        <v>60</v>
      </c>
      <c r="O122" s="34">
        <v>6</v>
      </c>
      <c r="P122" s="34">
        <v>3</v>
      </c>
      <c r="Q122" s="34">
        <v>4</v>
      </c>
      <c r="R122" s="34">
        <v>3</v>
      </c>
      <c r="S122" s="34">
        <v>3</v>
      </c>
      <c r="T122" s="34">
        <v>1</v>
      </c>
      <c r="U122" s="34">
        <v>5</v>
      </c>
      <c r="V122" s="34">
        <v>1</v>
      </c>
      <c r="W122" s="34">
        <v>7</v>
      </c>
      <c r="X122" s="42" t="s">
        <v>188</v>
      </c>
      <c r="Y122" t="s">
        <v>497</v>
      </c>
      <c r="AA122" t="s">
        <v>41</v>
      </c>
    </row>
    <row r="123" spans="12:25" ht="12.75">
      <c r="L123" s="30" t="s">
        <v>369</v>
      </c>
      <c r="M123" s="30">
        <v>11</v>
      </c>
      <c r="N123" s="30">
        <v>60</v>
      </c>
      <c r="O123" s="30">
        <v>4</v>
      </c>
      <c r="P123" s="30">
        <v>4</v>
      </c>
      <c r="Q123" s="30">
        <v>0</v>
      </c>
      <c r="R123" s="30">
        <v>4</v>
      </c>
      <c r="S123" s="30">
        <v>4</v>
      </c>
      <c r="T123" s="30">
        <v>1</v>
      </c>
      <c r="U123" s="30">
        <v>2</v>
      </c>
      <c r="V123" s="30" t="s">
        <v>374</v>
      </c>
      <c r="W123" s="30">
        <v>8</v>
      </c>
      <c r="X123" s="43"/>
      <c r="Y123" t="s">
        <v>497</v>
      </c>
    </row>
    <row r="124" spans="12:25" ht="12.75">
      <c r="L124" s="30" t="s">
        <v>370</v>
      </c>
      <c r="M124" s="30">
        <v>8</v>
      </c>
      <c r="N124" s="30">
        <v>30</v>
      </c>
      <c r="O124" s="30">
        <v>6</v>
      </c>
      <c r="P124" s="30">
        <v>3</v>
      </c>
      <c r="Q124" s="30">
        <v>3</v>
      </c>
      <c r="R124" s="30">
        <v>3</v>
      </c>
      <c r="S124" s="30">
        <v>2</v>
      </c>
      <c r="T124" s="30">
        <v>1</v>
      </c>
      <c r="U124" s="30">
        <v>4</v>
      </c>
      <c r="V124" s="30">
        <v>1</v>
      </c>
      <c r="W124" s="30">
        <v>7</v>
      </c>
      <c r="X124" s="43"/>
      <c r="Y124" t="s">
        <v>497</v>
      </c>
    </row>
    <row r="125" spans="12:25" ht="12.75">
      <c r="L125" t="s">
        <v>371</v>
      </c>
      <c r="M125">
        <v>0</v>
      </c>
      <c r="N125">
        <v>20</v>
      </c>
      <c r="O125">
        <v>6</v>
      </c>
      <c r="P125">
        <v>2</v>
      </c>
      <c r="Q125">
        <v>3</v>
      </c>
      <c r="R125">
        <v>3</v>
      </c>
      <c r="S125">
        <v>2</v>
      </c>
      <c r="T125">
        <v>1</v>
      </c>
      <c r="U125">
        <v>4</v>
      </c>
      <c r="V125">
        <v>1</v>
      </c>
      <c r="W125">
        <v>6</v>
      </c>
      <c r="X125" s="41"/>
      <c r="Y125" t="s">
        <v>497</v>
      </c>
    </row>
    <row r="126" spans="12:25" ht="12.75">
      <c r="L126" t="s">
        <v>372</v>
      </c>
      <c r="M126">
        <v>0</v>
      </c>
      <c r="N126">
        <v>40</v>
      </c>
      <c r="O126">
        <v>4</v>
      </c>
      <c r="P126">
        <v>3</v>
      </c>
      <c r="Q126">
        <v>0</v>
      </c>
      <c r="R126">
        <v>4</v>
      </c>
      <c r="S126">
        <v>4</v>
      </c>
      <c r="T126">
        <v>1</v>
      </c>
      <c r="U126">
        <v>1</v>
      </c>
      <c r="V126" t="s">
        <v>374</v>
      </c>
      <c r="W126">
        <v>7</v>
      </c>
      <c r="X126" s="41"/>
      <c r="Y126" t="s">
        <v>497</v>
      </c>
    </row>
    <row r="127" spans="12:25" ht="12.75">
      <c r="L127" t="s">
        <v>373</v>
      </c>
      <c r="M127">
        <v>0</v>
      </c>
      <c r="N127">
        <v>200</v>
      </c>
      <c r="O127">
        <v>6</v>
      </c>
      <c r="P127">
        <v>3</v>
      </c>
      <c r="Q127">
        <v>0</v>
      </c>
      <c r="R127">
        <v>5</v>
      </c>
      <c r="S127">
        <v>4</v>
      </c>
      <c r="T127">
        <v>3</v>
      </c>
      <c r="U127">
        <v>1</v>
      </c>
      <c r="V127">
        <v>3</v>
      </c>
      <c r="W127">
        <v>8</v>
      </c>
      <c r="X127" s="41" t="s">
        <v>501</v>
      </c>
      <c r="Y127" t="s">
        <v>451</v>
      </c>
    </row>
    <row r="128" ht="12.75">
      <c r="X128" s="41"/>
    </row>
    <row r="129" spans="12:25" ht="12.75">
      <c r="L129" s="34" t="s">
        <v>375</v>
      </c>
      <c r="M129" s="34">
        <v>20</v>
      </c>
      <c r="N129" s="34">
        <v>70</v>
      </c>
      <c r="O129" s="34">
        <v>4</v>
      </c>
      <c r="P129" s="34">
        <v>4</v>
      </c>
      <c r="Q129" s="34">
        <v>3</v>
      </c>
      <c r="R129" s="34">
        <v>4</v>
      </c>
      <c r="S129" s="34">
        <v>3</v>
      </c>
      <c r="T129" s="34">
        <v>1</v>
      </c>
      <c r="U129" s="34">
        <v>4</v>
      </c>
      <c r="V129" s="34">
        <v>2</v>
      </c>
      <c r="W129" s="34">
        <v>8</v>
      </c>
      <c r="X129" s="42" t="s">
        <v>120</v>
      </c>
      <c r="Y129" t="s">
        <v>497</v>
      </c>
    </row>
    <row r="130" spans="12:25" ht="12.75">
      <c r="L130" s="30" t="s">
        <v>376</v>
      </c>
      <c r="M130" s="30">
        <v>11</v>
      </c>
      <c r="N130" s="30">
        <v>50</v>
      </c>
      <c r="O130" s="30">
        <v>4</v>
      </c>
      <c r="P130" s="30">
        <v>4</v>
      </c>
      <c r="Q130" s="30">
        <v>3</v>
      </c>
      <c r="R130" s="30">
        <v>4</v>
      </c>
      <c r="S130" s="30">
        <v>3</v>
      </c>
      <c r="T130" s="30">
        <v>1</v>
      </c>
      <c r="U130" s="30">
        <v>3</v>
      </c>
      <c r="V130" s="30">
        <v>1</v>
      </c>
      <c r="W130" s="30">
        <v>7</v>
      </c>
      <c r="X130" s="43" t="s">
        <v>381</v>
      </c>
      <c r="Y130" t="s">
        <v>497</v>
      </c>
    </row>
    <row r="131" spans="12:25" ht="12.75">
      <c r="L131" s="30" t="s">
        <v>377</v>
      </c>
      <c r="M131" s="30">
        <v>11</v>
      </c>
      <c r="N131" s="30">
        <v>90</v>
      </c>
      <c r="O131" s="30">
        <v>6</v>
      </c>
      <c r="P131" s="30">
        <v>4</v>
      </c>
      <c r="Q131" s="30">
        <v>0</v>
      </c>
      <c r="R131" s="30">
        <v>4</v>
      </c>
      <c r="S131" s="30">
        <v>4</v>
      </c>
      <c r="T131" s="30">
        <v>1</v>
      </c>
      <c r="U131" s="30">
        <v>4</v>
      </c>
      <c r="V131" s="30">
        <v>2</v>
      </c>
      <c r="W131" s="30">
        <v>7</v>
      </c>
      <c r="X131" s="43" t="s">
        <v>382</v>
      </c>
      <c r="Y131" t="s">
        <v>497</v>
      </c>
    </row>
    <row r="132" spans="12:25" ht="12.75">
      <c r="L132" s="30" t="s">
        <v>383</v>
      </c>
      <c r="M132" s="30">
        <v>0</v>
      </c>
      <c r="N132" s="30">
        <v>15</v>
      </c>
      <c r="O132" s="30">
        <v>4</v>
      </c>
      <c r="P132" s="30">
        <v>3</v>
      </c>
      <c r="Q132" s="30">
        <v>2</v>
      </c>
      <c r="R132" s="30">
        <v>3</v>
      </c>
      <c r="S132" s="30">
        <v>3</v>
      </c>
      <c r="T132" s="30">
        <v>1</v>
      </c>
      <c r="U132" s="30">
        <v>2</v>
      </c>
      <c r="V132" s="30">
        <v>1</v>
      </c>
      <c r="W132" s="30">
        <v>6</v>
      </c>
      <c r="X132" s="43"/>
      <c r="Y132" t="s">
        <v>497</v>
      </c>
    </row>
    <row r="133" spans="12:25" ht="12.75">
      <c r="L133" t="s">
        <v>380</v>
      </c>
      <c r="M133">
        <v>0</v>
      </c>
      <c r="N133">
        <v>25</v>
      </c>
      <c r="O133">
        <v>4</v>
      </c>
      <c r="P133">
        <v>3</v>
      </c>
      <c r="Q133">
        <v>3</v>
      </c>
      <c r="R133">
        <v>3</v>
      </c>
      <c r="S133">
        <v>3</v>
      </c>
      <c r="T133">
        <v>1</v>
      </c>
      <c r="U133">
        <v>3</v>
      </c>
      <c r="V133">
        <v>1</v>
      </c>
      <c r="W133">
        <v>7</v>
      </c>
      <c r="X133" s="41"/>
      <c r="Y133" t="s">
        <v>497</v>
      </c>
    </row>
    <row r="134" spans="12:25" ht="12.75">
      <c r="L134" t="s">
        <v>379</v>
      </c>
      <c r="M134">
        <v>0</v>
      </c>
      <c r="N134">
        <v>15</v>
      </c>
      <c r="O134">
        <v>9</v>
      </c>
      <c r="P134">
        <v>3</v>
      </c>
      <c r="Q134">
        <v>0</v>
      </c>
      <c r="R134">
        <v>3</v>
      </c>
      <c r="S134">
        <v>3</v>
      </c>
      <c r="T134">
        <v>1</v>
      </c>
      <c r="U134">
        <v>3</v>
      </c>
      <c r="V134">
        <v>1</v>
      </c>
      <c r="W134">
        <v>5</v>
      </c>
      <c r="X134" s="41" t="s">
        <v>384</v>
      </c>
      <c r="Y134" t="s">
        <v>451</v>
      </c>
    </row>
    <row r="135" spans="12:25" ht="12.75">
      <c r="L135" t="s">
        <v>378</v>
      </c>
      <c r="M135">
        <v>0</v>
      </c>
      <c r="N135">
        <v>25</v>
      </c>
      <c r="O135">
        <v>4</v>
      </c>
      <c r="P135">
        <v>4</v>
      </c>
      <c r="Q135">
        <v>3</v>
      </c>
      <c r="R135">
        <v>3</v>
      </c>
      <c r="S135">
        <v>3</v>
      </c>
      <c r="T135">
        <v>1</v>
      </c>
      <c r="U135">
        <v>3</v>
      </c>
      <c r="V135">
        <v>1</v>
      </c>
      <c r="W135">
        <v>7</v>
      </c>
      <c r="X135" s="41"/>
      <c r="Y135" t="s">
        <v>497</v>
      </c>
    </row>
    <row r="136" ht="12.75">
      <c r="X136" s="41"/>
    </row>
    <row r="137" spans="12:25" ht="12.75">
      <c r="L137" s="34" t="s">
        <v>385</v>
      </c>
      <c r="M137" s="34">
        <v>20</v>
      </c>
      <c r="N137" s="34">
        <v>60</v>
      </c>
      <c r="O137" s="34">
        <v>4</v>
      </c>
      <c r="P137" s="34">
        <v>4</v>
      </c>
      <c r="Q137" s="34">
        <v>4</v>
      </c>
      <c r="R137" s="34">
        <v>3</v>
      </c>
      <c r="S137" s="34">
        <v>3</v>
      </c>
      <c r="T137" s="34">
        <v>1</v>
      </c>
      <c r="U137" s="34">
        <v>4</v>
      </c>
      <c r="V137" s="34">
        <v>1</v>
      </c>
      <c r="W137" s="34">
        <v>8</v>
      </c>
      <c r="X137" s="42" t="s">
        <v>120</v>
      </c>
      <c r="Y137" t="s">
        <v>497</v>
      </c>
    </row>
    <row r="138" spans="12:25" ht="12.75">
      <c r="L138" s="30" t="s">
        <v>386</v>
      </c>
      <c r="M138" s="30">
        <v>8</v>
      </c>
      <c r="N138" s="30">
        <v>35</v>
      </c>
      <c r="O138" s="30">
        <v>4</v>
      </c>
      <c r="P138" s="30">
        <v>4</v>
      </c>
      <c r="Q138" s="30">
        <v>3</v>
      </c>
      <c r="R138" s="30">
        <v>3</v>
      </c>
      <c r="S138" s="30">
        <v>3</v>
      </c>
      <c r="T138" s="30">
        <v>1</v>
      </c>
      <c r="U138" s="30">
        <v>3</v>
      </c>
      <c r="V138" s="30">
        <v>1</v>
      </c>
      <c r="W138" s="30">
        <v>7</v>
      </c>
      <c r="X138" s="43"/>
      <c r="Y138" t="s">
        <v>497</v>
      </c>
    </row>
    <row r="139" spans="12:25" ht="12.75">
      <c r="L139" s="30" t="s">
        <v>387</v>
      </c>
      <c r="M139" s="30">
        <v>0</v>
      </c>
      <c r="N139" s="30">
        <v>15</v>
      </c>
      <c r="O139" s="30">
        <v>4</v>
      </c>
      <c r="P139" s="30">
        <v>2</v>
      </c>
      <c r="Q139" s="30">
        <v>2</v>
      </c>
      <c r="R139" s="30">
        <v>3</v>
      </c>
      <c r="S139" s="30">
        <v>3</v>
      </c>
      <c r="T139" s="30">
        <v>1</v>
      </c>
      <c r="U139" s="30">
        <v>3</v>
      </c>
      <c r="V139" s="30">
        <v>1</v>
      </c>
      <c r="W139" s="30">
        <v>6</v>
      </c>
      <c r="X139" s="43"/>
      <c r="Y139" t="s">
        <v>497</v>
      </c>
    </row>
    <row r="140" spans="12:25" ht="12.75">
      <c r="L140" t="s">
        <v>388</v>
      </c>
      <c r="M140">
        <v>0</v>
      </c>
      <c r="N140">
        <v>25</v>
      </c>
      <c r="O140">
        <v>4</v>
      </c>
      <c r="P140">
        <v>3</v>
      </c>
      <c r="Q140">
        <v>3</v>
      </c>
      <c r="R140">
        <v>3</v>
      </c>
      <c r="S140">
        <v>3</v>
      </c>
      <c r="T140">
        <v>1</v>
      </c>
      <c r="U140">
        <v>3</v>
      </c>
      <c r="V140">
        <v>1</v>
      </c>
      <c r="W140">
        <v>7</v>
      </c>
      <c r="X140" s="41"/>
      <c r="Y140" t="s">
        <v>497</v>
      </c>
    </row>
    <row r="141" spans="12:25" ht="12.75">
      <c r="L141" t="s">
        <v>389</v>
      </c>
      <c r="M141">
        <v>0</v>
      </c>
      <c r="N141">
        <v>25</v>
      </c>
      <c r="O141">
        <v>4</v>
      </c>
      <c r="P141">
        <v>3</v>
      </c>
      <c r="Q141">
        <v>3</v>
      </c>
      <c r="R141">
        <v>3</v>
      </c>
      <c r="S141">
        <v>3</v>
      </c>
      <c r="T141">
        <v>1</v>
      </c>
      <c r="U141">
        <v>3</v>
      </c>
      <c r="V141">
        <v>1</v>
      </c>
      <c r="W141">
        <v>7</v>
      </c>
      <c r="X141" s="41" t="s">
        <v>392</v>
      </c>
      <c r="Y141" t="s">
        <v>497</v>
      </c>
    </row>
    <row r="142" spans="12:25" ht="12.75">
      <c r="L142" t="s">
        <v>390</v>
      </c>
      <c r="M142">
        <v>0</v>
      </c>
      <c r="N142">
        <v>32</v>
      </c>
      <c r="O142">
        <v>4</v>
      </c>
      <c r="P142">
        <v>3</v>
      </c>
      <c r="Q142">
        <v>3</v>
      </c>
      <c r="R142">
        <v>3</v>
      </c>
      <c r="S142">
        <v>3</v>
      </c>
      <c r="T142">
        <v>1</v>
      </c>
      <c r="U142">
        <v>3</v>
      </c>
      <c r="V142">
        <v>1</v>
      </c>
      <c r="W142">
        <v>7</v>
      </c>
      <c r="X142" s="41" t="s">
        <v>393</v>
      </c>
      <c r="Y142" t="s">
        <v>497</v>
      </c>
    </row>
    <row r="143" spans="12:25" ht="12.75">
      <c r="L143" t="s">
        <v>391</v>
      </c>
      <c r="M143">
        <v>0</v>
      </c>
      <c r="N143">
        <v>0</v>
      </c>
      <c r="O143">
        <v>4</v>
      </c>
      <c r="P143">
        <v>2</v>
      </c>
      <c r="Q143">
        <v>2</v>
      </c>
      <c r="R143">
        <v>3</v>
      </c>
      <c r="S143">
        <v>3</v>
      </c>
      <c r="T143">
        <v>1</v>
      </c>
      <c r="U143">
        <v>3</v>
      </c>
      <c r="V143">
        <v>1</v>
      </c>
      <c r="W143">
        <v>6</v>
      </c>
      <c r="X143" s="41" t="s">
        <v>394</v>
      </c>
      <c r="Y143" t="s">
        <v>497</v>
      </c>
    </row>
    <row r="144" ht="12.75">
      <c r="X144" s="41"/>
    </row>
    <row r="145" spans="12:25" ht="12.75">
      <c r="L145" s="34" t="s">
        <v>395</v>
      </c>
      <c r="M145" s="34">
        <v>20</v>
      </c>
      <c r="N145" s="34">
        <v>80</v>
      </c>
      <c r="O145" s="34">
        <v>4</v>
      </c>
      <c r="P145" s="34">
        <v>4</v>
      </c>
      <c r="Q145" s="34">
        <v>3</v>
      </c>
      <c r="R145" s="34">
        <v>4</v>
      </c>
      <c r="S145" s="34">
        <v>4</v>
      </c>
      <c r="T145" s="34">
        <v>1</v>
      </c>
      <c r="U145" s="34">
        <v>4</v>
      </c>
      <c r="V145" s="34">
        <v>2</v>
      </c>
      <c r="W145" s="34">
        <v>8</v>
      </c>
      <c r="X145" s="42" t="s">
        <v>400</v>
      </c>
      <c r="Y145" t="s">
        <v>497</v>
      </c>
    </row>
    <row r="146" spans="12:25" ht="12.75">
      <c r="L146" s="30" t="s">
        <v>396</v>
      </c>
      <c r="M146" s="30">
        <v>8</v>
      </c>
      <c r="N146" s="30">
        <v>50</v>
      </c>
      <c r="O146" s="30">
        <v>3</v>
      </c>
      <c r="P146" s="30">
        <v>4</v>
      </c>
      <c r="Q146" s="30">
        <v>3</v>
      </c>
      <c r="R146" s="30">
        <v>3</v>
      </c>
      <c r="S146" s="30">
        <v>4</v>
      </c>
      <c r="T146" s="30">
        <v>1</v>
      </c>
      <c r="U146" s="30">
        <v>2</v>
      </c>
      <c r="V146" s="30">
        <v>1</v>
      </c>
      <c r="W146" s="30">
        <v>9</v>
      </c>
      <c r="X146" s="43" t="s">
        <v>401</v>
      </c>
      <c r="Y146" t="s">
        <v>497</v>
      </c>
    </row>
    <row r="147" spans="12:25" ht="12.75">
      <c r="L147" s="30" t="s">
        <v>397</v>
      </c>
      <c r="M147" s="30">
        <v>8</v>
      </c>
      <c r="N147" s="30">
        <v>35</v>
      </c>
      <c r="O147" s="30">
        <v>4</v>
      </c>
      <c r="P147" s="30">
        <v>4</v>
      </c>
      <c r="Q147" s="30">
        <v>3</v>
      </c>
      <c r="R147" s="30">
        <v>4</v>
      </c>
      <c r="S147" s="30">
        <v>3</v>
      </c>
      <c r="T147" s="30">
        <v>1</v>
      </c>
      <c r="U147" s="30">
        <v>4</v>
      </c>
      <c r="V147" s="30">
        <v>1</v>
      </c>
      <c r="W147" s="30">
        <v>7</v>
      </c>
      <c r="X147" s="43" t="s">
        <v>402</v>
      </c>
      <c r="Y147" t="s">
        <v>497</v>
      </c>
    </row>
    <row r="148" spans="12:25" ht="12.75">
      <c r="L148" s="33" t="s">
        <v>398</v>
      </c>
      <c r="M148">
        <v>0</v>
      </c>
      <c r="N148">
        <v>165</v>
      </c>
      <c r="O148">
        <v>6</v>
      </c>
      <c r="P148">
        <v>3</v>
      </c>
      <c r="Q148">
        <v>2</v>
      </c>
      <c r="R148">
        <v>4</v>
      </c>
      <c r="S148">
        <v>4</v>
      </c>
      <c r="T148">
        <v>3</v>
      </c>
      <c r="U148">
        <v>3</v>
      </c>
      <c r="V148">
        <v>2</v>
      </c>
      <c r="W148">
        <v>7</v>
      </c>
      <c r="X148" s="41" t="s">
        <v>403</v>
      </c>
      <c r="Y148" t="s">
        <v>497</v>
      </c>
    </row>
    <row r="149" spans="12:25" ht="12.75">
      <c r="L149" t="s">
        <v>399</v>
      </c>
      <c r="M149">
        <v>0</v>
      </c>
      <c r="N149">
        <v>35</v>
      </c>
      <c r="O149">
        <v>4</v>
      </c>
      <c r="P149">
        <v>3</v>
      </c>
      <c r="Q149">
        <v>3</v>
      </c>
      <c r="R149">
        <v>3</v>
      </c>
      <c r="S149">
        <v>3</v>
      </c>
      <c r="T149">
        <v>1</v>
      </c>
      <c r="U149">
        <v>3</v>
      </c>
      <c r="V149">
        <v>1</v>
      </c>
      <c r="W149">
        <v>7</v>
      </c>
      <c r="X149" s="41" t="s">
        <v>404</v>
      </c>
      <c r="Y149" t="s">
        <v>497</v>
      </c>
    </row>
    <row r="150" spans="12:25" ht="12.75">
      <c r="L150" t="s">
        <v>218</v>
      </c>
      <c r="M150">
        <v>0</v>
      </c>
      <c r="N150">
        <v>35</v>
      </c>
      <c r="O150">
        <v>4</v>
      </c>
      <c r="P150">
        <v>4</v>
      </c>
      <c r="Q150">
        <v>3</v>
      </c>
      <c r="R150">
        <v>3</v>
      </c>
      <c r="S150">
        <v>3</v>
      </c>
      <c r="T150">
        <v>1</v>
      </c>
      <c r="U150">
        <v>3</v>
      </c>
      <c r="V150">
        <v>1</v>
      </c>
      <c r="W150">
        <v>7</v>
      </c>
      <c r="X150" s="41" t="s">
        <v>402</v>
      </c>
      <c r="Y150" t="s">
        <v>497</v>
      </c>
    </row>
    <row r="151" ht="12.75">
      <c r="X151" s="41"/>
    </row>
    <row r="152" spans="12:25" ht="12.75">
      <c r="L152" s="34" t="s">
        <v>405</v>
      </c>
      <c r="M152" s="34">
        <v>20</v>
      </c>
      <c r="N152" s="34">
        <v>70</v>
      </c>
      <c r="O152" s="34">
        <v>5</v>
      </c>
      <c r="P152" s="34">
        <v>5</v>
      </c>
      <c r="Q152" s="34">
        <v>5</v>
      </c>
      <c r="R152" s="34">
        <v>3</v>
      </c>
      <c r="S152" s="34">
        <v>3</v>
      </c>
      <c r="T152" s="34">
        <v>1</v>
      </c>
      <c r="U152" s="34">
        <v>6</v>
      </c>
      <c r="V152" s="34">
        <v>1</v>
      </c>
      <c r="W152" s="34">
        <v>9</v>
      </c>
      <c r="X152" s="42" t="s">
        <v>120</v>
      </c>
      <c r="Y152" t="s">
        <v>497</v>
      </c>
    </row>
    <row r="153" spans="12:25" ht="12.75">
      <c r="L153" s="30" t="s">
        <v>406</v>
      </c>
      <c r="M153" s="30">
        <v>12</v>
      </c>
      <c r="N153" s="30">
        <v>45</v>
      </c>
      <c r="O153" s="30">
        <v>5</v>
      </c>
      <c r="P153" s="30">
        <v>5</v>
      </c>
      <c r="Q153" s="30">
        <v>4</v>
      </c>
      <c r="R153" s="30">
        <v>3</v>
      </c>
      <c r="S153" s="30">
        <v>3</v>
      </c>
      <c r="T153" s="30">
        <v>1</v>
      </c>
      <c r="U153" s="30">
        <v>6</v>
      </c>
      <c r="V153" s="30">
        <v>1</v>
      </c>
      <c r="W153" s="30">
        <v>8</v>
      </c>
      <c r="X153" s="43"/>
      <c r="Y153" t="s">
        <v>497</v>
      </c>
    </row>
    <row r="154" spans="12:25" ht="12.75">
      <c r="L154" s="30" t="s">
        <v>407</v>
      </c>
      <c r="M154" s="30">
        <v>12</v>
      </c>
      <c r="N154" s="30">
        <v>55</v>
      </c>
      <c r="O154" s="30">
        <v>5</v>
      </c>
      <c r="P154" s="30">
        <v>4</v>
      </c>
      <c r="Q154" s="30">
        <v>4</v>
      </c>
      <c r="R154" s="30">
        <v>3</v>
      </c>
      <c r="S154" s="30">
        <v>3</v>
      </c>
      <c r="T154" s="30">
        <v>1</v>
      </c>
      <c r="U154" s="30">
        <v>6</v>
      </c>
      <c r="V154" s="30">
        <v>1</v>
      </c>
      <c r="W154" s="30">
        <v>8</v>
      </c>
      <c r="X154" s="43" t="s">
        <v>121</v>
      </c>
      <c r="Y154" t="s">
        <v>497</v>
      </c>
    </row>
    <row r="155" spans="12:25" ht="12.75">
      <c r="L155" t="s">
        <v>219</v>
      </c>
      <c r="M155">
        <v>0</v>
      </c>
      <c r="N155">
        <v>35</v>
      </c>
      <c r="O155">
        <v>5</v>
      </c>
      <c r="P155">
        <v>4</v>
      </c>
      <c r="Q155">
        <v>4</v>
      </c>
      <c r="R155">
        <v>3</v>
      </c>
      <c r="S155">
        <v>3</v>
      </c>
      <c r="T155">
        <v>1</v>
      </c>
      <c r="U155">
        <v>6</v>
      </c>
      <c r="V155">
        <v>1</v>
      </c>
      <c r="W155">
        <v>8</v>
      </c>
      <c r="X155" s="41"/>
      <c r="Y155" t="s">
        <v>497</v>
      </c>
    </row>
    <row r="156" spans="12:25" ht="12.75">
      <c r="L156" t="s">
        <v>408</v>
      </c>
      <c r="M156">
        <v>0</v>
      </c>
      <c r="N156">
        <v>25</v>
      </c>
      <c r="O156">
        <v>5</v>
      </c>
      <c r="P156">
        <v>3</v>
      </c>
      <c r="Q156">
        <v>3</v>
      </c>
      <c r="R156">
        <v>3</v>
      </c>
      <c r="S156">
        <v>3</v>
      </c>
      <c r="T156">
        <v>1</v>
      </c>
      <c r="U156">
        <v>5</v>
      </c>
      <c r="V156">
        <v>1</v>
      </c>
      <c r="W156">
        <v>7</v>
      </c>
      <c r="X156" s="41"/>
      <c r="Y156" t="s">
        <v>497</v>
      </c>
    </row>
    <row r="157" ht="12.75">
      <c r="X157" s="41"/>
    </row>
    <row r="158" spans="12:25" ht="12.75">
      <c r="L158" s="34" t="s">
        <v>413</v>
      </c>
      <c r="M158" s="34">
        <v>20</v>
      </c>
      <c r="N158" s="34">
        <v>150</v>
      </c>
      <c r="O158" s="34">
        <v>4</v>
      </c>
      <c r="P158" s="34">
        <v>4</v>
      </c>
      <c r="Q158" s="34">
        <v>3</v>
      </c>
      <c r="R158" s="34">
        <v>4</v>
      </c>
      <c r="S158" s="34">
        <v>5</v>
      </c>
      <c r="T158" s="34">
        <v>3</v>
      </c>
      <c r="U158" s="34">
        <v>3</v>
      </c>
      <c r="V158" s="34">
        <v>2</v>
      </c>
      <c r="W158" s="34">
        <v>8</v>
      </c>
      <c r="X158" s="42" t="s">
        <v>414</v>
      </c>
      <c r="Y158" t="s">
        <v>497</v>
      </c>
    </row>
    <row r="159" spans="12:25" ht="12.75">
      <c r="L159" s="30" t="s">
        <v>409</v>
      </c>
      <c r="M159" s="30">
        <v>8</v>
      </c>
      <c r="N159" s="30">
        <v>55</v>
      </c>
      <c r="O159" s="30">
        <v>4</v>
      </c>
      <c r="P159" s="30">
        <v>2</v>
      </c>
      <c r="Q159" s="30">
        <v>2</v>
      </c>
      <c r="R159" s="30">
        <v>3</v>
      </c>
      <c r="S159" s="30">
        <v>3</v>
      </c>
      <c r="T159" s="30">
        <v>1</v>
      </c>
      <c r="U159" s="30">
        <v>3</v>
      </c>
      <c r="V159" s="30">
        <v>1</v>
      </c>
      <c r="W159" s="30">
        <v>7</v>
      </c>
      <c r="X159" s="43" t="s">
        <v>415</v>
      </c>
      <c r="Y159" t="s">
        <v>497</v>
      </c>
    </row>
    <row r="160" spans="12:25" ht="12.75">
      <c r="L160" s="30" t="s">
        <v>410</v>
      </c>
      <c r="M160" s="30">
        <v>0</v>
      </c>
      <c r="N160" s="30">
        <v>20</v>
      </c>
      <c r="O160" s="30">
        <v>4</v>
      </c>
      <c r="P160" s="30">
        <v>2</v>
      </c>
      <c r="Q160" s="30">
        <v>2</v>
      </c>
      <c r="R160" s="30">
        <v>3</v>
      </c>
      <c r="S160" s="30">
        <v>3</v>
      </c>
      <c r="T160" s="30">
        <v>1</v>
      </c>
      <c r="U160" s="30">
        <v>3</v>
      </c>
      <c r="V160" s="30">
        <v>1</v>
      </c>
      <c r="W160" s="30">
        <v>7</v>
      </c>
      <c r="X160" s="43" t="s">
        <v>111</v>
      </c>
      <c r="Y160" t="s">
        <v>497</v>
      </c>
    </row>
    <row r="161" spans="12:25" ht="12.75">
      <c r="L161" t="s">
        <v>411</v>
      </c>
      <c r="M161">
        <v>0</v>
      </c>
      <c r="N161">
        <v>20</v>
      </c>
      <c r="O161">
        <v>4</v>
      </c>
      <c r="P161">
        <v>2</v>
      </c>
      <c r="Q161">
        <v>2</v>
      </c>
      <c r="R161">
        <v>3</v>
      </c>
      <c r="S161">
        <v>3</v>
      </c>
      <c r="T161">
        <v>1</v>
      </c>
      <c r="U161">
        <v>2</v>
      </c>
      <c r="V161">
        <v>1</v>
      </c>
      <c r="W161">
        <v>5</v>
      </c>
      <c r="X161" s="41" t="s">
        <v>111</v>
      </c>
      <c r="Y161" t="s">
        <v>497</v>
      </c>
    </row>
    <row r="162" spans="12:25" ht="12.75">
      <c r="L162" t="s">
        <v>416</v>
      </c>
      <c r="M162">
        <v>0</v>
      </c>
      <c r="N162">
        <v>30</v>
      </c>
      <c r="O162">
        <v>4</v>
      </c>
      <c r="P162">
        <v>3</v>
      </c>
      <c r="Q162">
        <v>2</v>
      </c>
      <c r="R162">
        <v>4</v>
      </c>
      <c r="S162">
        <v>3</v>
      </c>
      <c r="T162">
        <v>1</v>
      </c>
      <c r="U162">
        <v>3</v>
      </c>
      <c r="V162">
        <v>1</v>
      </c>
      <c r="W162">
        <v>5</v>
      </c>
      <c r="X162" s="41" t="s">
        <v>111</v>
      </c>
      <c r="Y162" t="s">
        <v>497</v>
      </c>
    </row>
    <row r="163" spans="12:25" ht="12.75">
      <c r="L163" t="s">
        <v>412</v>
      </c>
      <c r="M163">
        <v>0</v>
      </c>
      <c r="N163">
        <v>15</v>
      </c>
      <c r="O163">
        <v>5</v>
      </c>
      <c r="P163">
        <v>2</v>
      </c>
      <c r="Q163" t="s">
        <v>417</v>
      </c>
      <c r="R163" t="s">
        <v>418</v>
      </c>
      <c r="S163">
        <v>2</v>
      </c>
      <c r="T163">
        <v>1</v>
      </c>
      <c r="U163">
        <v>4</v>
      </c>
      <c r="V163">
        <v>1</v>
      </c>
      <c r="W163">
        <v>4</v>
      </c>
      <c r="X163" s="41" t="s">
        <v>419</v>
      </c>
      <c r="Y163" t="s">
        <v>451</v>
      </c>
    </row>
    <row r="164" ht="12.75">
      <c r="X164" s="41"/>
    </row>
    <row r="165" spans="12:25" ht="12.75">
      <c r="L165" s="34" t="s">
        <v>507</v>
      </c>
      <c r="M165" s="34">
        <v>20</v>
      </c>
      <c r="N165" s="34">
        <v>125</v>
      </c>
      <c r="O165" s="34">
        <v>4</v>
      </c>
      <c r="P165" s="34">
        <v>2</v>
      </c>
      <c r="Q165" s="34">
        <v>2</v>
      </c>
      <c r="R165" s="34">
        <v>2</v>
      </c>
      <c r="S165" s="34">
        <v>2</v>
      </c>
      <c r="T165" s="34">
        <v>4</v>
      </c>
      <c r="U165" s="34">
        <v>4</v>
      </c>
      <c r="V165" s="34">
        <v>1</v>
      </c>
      <c r="W165" s="34">
        <v>8</v>
      </c>
      <c r="X165" s="42" t="s">
        <v>512</v>
      </c>
      <c r="Y165" t="s">
        <v>520</v>
      </c>
    </row>
    <row r="166" spans="12:25" ht="12.75">
      <c r="L166" s="30" t="s">
        <v>152</v>
      </c>
      <c r="M166" s="30">
        <v>8</v>
      </c>
      <c r="N166" s="30">
        <v>40</v>
      </c>
      <c r="O166" s="30">
        <v>4</v>
      </c>
      <c r="P166" s="30">
        <v>3</v>
      </c>
      <c r="Q166" s="30">
        <v>3</v>
      </c>
      <c r="R166" s="30">
        <v>3</v>
      </c>
      <c r="S166" s="30">
        <v>3</v>
      </c>
      <c r="T166" s="30">
        <v>1</v>
      </c>
      <c r="U166" s="30">
        <v>3</v>
      </c>
      <c r="V166" s="30">
        <v>1</v>
      </c>
      <c r="W166" s="30">
        <v>7</v>
      </c>
      <c r="X166" s="43" t="s">
        <v>513</v>
      </c>
      <c r="Y166" t="s">
        <v>519</v>
      </c>
    </row>
    <row r="167" spans="12:25" ht="12.75">
      <c r="L167" s="30" t="s">
        <v>508</v>
      </c>
      <c r="M167" s="30">
        <v>6</v>
      </c>
      <c r="N167" s="30">
        <v>35</v>
      </c>
      <c r="O167" s="30">
        <v>4</v>
      </c>
      <c r="P167" s="30">
        <v>3</v>
      </c>
      <c r="Q167" s="30">
        <v>2</v>
      </c>
      <c r="R167" s="30">
        <v>3</v>
      </c>
      <c r="S167" s="30">
        <v>3</v>
      </c>
      <c r="T167" s="30">
        <v>1</v>
      </c>
      <c r="U167" s="30">
        <v>2</v>
      </c>
      <c r="V167" s="30">
        <v>1</v>
      </c>
      <c r="W167" s="30">
        <v>6</v>
      </c>
      <c r="X167" s="43" t="s">
        <v>514</v>
      </c>
      <c r="Y167" t="s">
        <v>519</v>
      </c>
    </row>
    <row r="168" spans="12:25" ht="12.75">
      <c r="L168" t="s">
        <v>153</v>
      </c>
      <c r="M168">
        <v>0</v>
      </c>
      <c r="N168">
        <v>15</v>
      </c>
      <c r="O168">
        <v>4</v>
      </c>
      <c r="P168">
        <v>2</v>
      </c>
      <c r="Q168">
        <v>0</v>
      </c>
      <c r="R168">
        <v>3</v>
      </c>
      <c r="S168">
        <v>3</v>
      </c>
      <c r="T168">
        <v>1</v>
      </c>
      <c r="U168">
        <v>1</v>
      </c>
      <c r="V168">
        <v>1</v>
      </c>
      <c r="W168">
        <v>5</v>
      </c>
      <c r="X168" s="41" t="s">
        <v>515</v>
      </c>
      <c r="Y168" t="s">
        <v>451</v>
      </c>
    </row>
    <row r="169" spans="12:25" ht="12.75">
      <c r="L169" t="s">
        <v>509</v>
      </c>
      <c r="M169">
        <v>0</v>
      </c>
      <c r="N169">
        <v>20</v>
      </c>
      <c r="O169">
        <v>4</v>
      </c>
      <c r="P169">
        <v>2</v>
      </c>
      <c r="Q169">
        <v>2</v>
      </c>
      <c r="R169">
        <v>3</v>
      </c>
      <c r="S169">
        <v>3</v>
      </c>
      <c r="T169">
        <v>1</v>
      </c>
      <c r="U169">
        <v>2</v>
      </c>
      <c r="V169">
        <v>1</v>
      </c>
      <c r="W169">
        <v>5</v>
      </c>
      <c r="X169" s="41" t="s">
        <v>515</v>
      </c>
      <c r="Y169" t="s">
        <v>519</v>
      </c>
    </row>
    <row r="170" spans="12:25" ht="12.75">
      <c r="L170" t="s">
        <v>510</v>
      </c>
      <c r="M170">
        <v>0</v>
      </c>
      <c r="N170">
        <v>30</v>
      </c>
      <c r="O170">
        <v>4</v>
      </c>
      <c r="P170">
        <v>2</v>
      </c>
      <c r="Q170">
        <v>2</v>
      </c>
      <c r="R170">
        <v>3</v>
      </c>
      <c r="S170">
        <v>3</v>
      </c>
      <c r="T170">
        <v>1</v>
      </c>
      <c r="U170">
        <v>2</v>
      </c>
      <c r="V170">
        <v>1</v>
      </c>
      <c r="W170">
        <v>6</v>
      </c>
      <c r="X170" s="41" t="s">
        <v>516</v>
      </c>
      <c r="Y170" t="s">
        <v>519</v>
      </c>
    </row>
    <row r="171" spans="12:25" ht="12.75">
      <c r="L171" t="s">
        <v>511</v>
      </c>
      <c r="M171">
        <v>0</v>
      </c>
      <c r="N171">
        <v>65</v>
      </c>
      <c r="O171">
        <v>5</v>
      </c>
      <c r="P171">
        <v>3</v>
      </c>
      <c r="Q171">
        <v>0</v>
      </c>
      <c r="R171">
        <v>3</v>
      </c>
      <c r="S171" t="s">
        <v>517</v>
      </c>
      <c r="T171">
        <v>1</v>
      </c>
      <c r="U171">
        <v>3</v>
      </c>
      <c r="V171">
        <v>2</v>
      </c>
      <c r="W171">
        <v>10</v>
      </c>
      <c r="X171" s="41" t="s">
        <v>518</v>
      </c>
      <c r="Y171" t="s">
        <v>451</v>
      </c>
    </row>
    <row r="172" ht="12.75">
      <c r="X172" s="41"/>
    </row>
    <row r="173" ht="12.75">
      <c r="X173" s="41"/>
    </row>
    <row r="174" ht="12.75">
      <c r="X174" s="41"/>
    </row>
    <row r="175" ht="12.75">
      <c r="X175" s="41"/>
    </row>
    <row r="176" ht="12.75">
      <c r="X176" s="41"/>
    </row>
    <row r="177" ht="12.75">
      <c r="X177" s="41"/>
    </row>
    <row r="178" ht="12.75">
      <c r="X178" s="41"/>
    </row>
    <row r="179" ht="12.75">
      <c r="X179" s="41"/>
    </row>
    <row r="180" ht="12.75">
      <c r="X180" s="41"/>
    </row>
    <row r="181" ht="12.75">
      <c r="X181" s="41"/>
    </row>
    <row r="182" ht="12.75">
      <c r="X182" s="41"/>
    </row>
    <row r="183" ht="12.75">
      <c r="X183" s="41"/>
    </row>
    <row r="184" ht="12.75">
      <c r="X184" s="41"/>
    </row>
    <row r="185" ht="12.75">
      <c r="X185" s="41"/>
    </row>
    <row r="186" ht="12.75">
      <c r="X186" s="41"/>
    </row>
    <row r="187" ht="12.75">
      <c r="X187" s="41"/>
    </row>
    <row r="188" ht="12.75">
      <c r="X188" s="41"/>
    </row>
    <row r="189" ht="12.75">
      <c r="X189" s="41"/>
    </row>
    <row r="190" ht="12.75">
      <c r="X190" s="41"/>
    </row>
    <row r="191" ht="12.75">
      <c r="X191" s="41"/>
    </row>
    <row r="192" ht="12.75">
      <c r="X192" s="41"/>
    </row>
    <row r="193" ht="12.75">
      <c r="X193" s="41"/>
    </row>
    <row r="194" ht="12.75">
      <c r="X194" s="41"/>
    </row>
    <row r="195" ht="12.75">
      <c r="X195" s="41"/>
    </row>
    <row r="196" ht="12.75">
      <c r="X196" s="37"/>
    </row>
    <row r="197" ht="12.75">
      <c r="X197" s="37"/>
    </row>
    <row r="198" ht="12.75">
      <c r="X198" s="37"/>
    </row>
  </sheetData>
  <sheetProtection/>
  <dataValidations count="1">
    <dataValidation type="list" allowBlank="1" showInputMessage="1" showErrorMessage="1" sqref="A2">
      <formula1>Sources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ht="12.75">
      <c r="A1" t="s">
        <v>422</v>
      </c>
    </row>
    <row r="2" ht="12.75">
      <c r="B2" t="s">
        <v>506</v>
      </c>
    </row>
    <row r="3" ht="12.75">
      <c r="B3" t="s">
        <v>423</v>
      </c>
    </row>
    <row r="4" ht="12.75">
      <c r="B4" t="s">
        <v>424</v>
      </c>
    </row>
    <row r="5" ht="12.75">
      <c r="B5" t="s">
        <v>425</v>
      </c>
    </row>
    <row r="6" ht="12.75">
      <c r="B6" t="s">
        <v>426</v>
      </c>
    </row>
    <row r="7" ht="12.75">
      <c r="B7" t="s">
        <v>427</v>
      </c>
    </row>
    <row r="8" ht="12.75">
      <c r="B8" t="s">
        <v>521</v>
      </c>
    </row>
    <row r="12" ht="12.75">
      <c r="A12" t="s">
        <v>522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STEVENAGE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carl.birch</dc:creator>
  <cp:keywords/>
  <dc:description/>
  <cp:lastModifiedBy>Shawn Moore</cp:lastModifiedBy>
  <cp:lastPrinted>2009-06-16T22:22:22Z</cp:lastPrinted>
  <dcterms:created xsi:type="dcterms:W3CDTF">2005-03-08T08:57:12Z</dcterms:created>
  <dcterms:modified xsi:type="dcterms:W3CDTF">2009-06-17T15:33:46Z</dcterms:modified>
  <cp:category/>
  <cp:version/>
  <cp:contentType/>
  <cp:contentStatus/>
</cp:coreProperties>
</file>